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filterPrivacy="1" codeName="ThisWorkbook"/>
  <bookViews>
    <workbookView xWindow="0" yWindow="444" windowWidth="23256" windowHeight="13176" tabRatio="927" activeTab="1"/>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44525"/>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4" i="19" l="1"/>
  <c r="F3" i="19"/>
  <c r="F7" i="19" l="1"/>
  <c r="F33" i="13" l="1"/>
  <c r="D10" i="13"/>
  <c r="D9" i="13"/>
  <c r="F4" i="15"/>
  <c r="E4" i="15"/>
  <c r="F3" i="15"/>
  <c r="E3" i="15"/>
  <c r="D28" i="10"/>
  <c r="D6" i="10"/>
  <c r="D8" i="10" s="1"/>
  <c r="D15" i="11"/>
  <c r="G7" i="11"/>
  <c r="D7" i="11"/>
  <c r="G15" i="1"/>
  <c r="D15" i="1"/>
  <c r="D7" i="1"/>
  <c r="G7" i="1"/>
  <c r="D51" i="16"/>
  <c r="D15" i="16"/>
  <c r="G15" i="16"/>
  <c r="G7" i="16"/>
  <c r="D7" i="16"/>
  <c r="F6" i="19"/>
  <c r="F5" i="19"/>
  <c r="F29" i="13" l="1"/>
  <c r="F28" i="13"/>
  <c r="D12" i="13"/>
  <c r="D36" i="10" l="1"/>
  <c r="G51" i="16"/>
  <c r="G7" i="19"/>
  <c r="F6" i="10"/>
  <c r="J43" i="19"/>
  <c r="F35" i="13"/>
  <c r="G6" i="19"/>
  <c r="G5" i="19"/>
  <c r="G4" i="19"/>
  <c r="G3" i="19"/>
  <c r="G15" i="11"/>
  <c r="D39" i="16"/>
  <c r="D29" i="15"/>
  <c r="D37" i="15" s="1"/>
  <c r="D28" i="15"/>
  <c r="D36" i="15" s="1"/>
  <c r="D11" i="10"/>
  <c r="E31" i="13"/>
  <c r="C33" i="15" l="1"/>
  <c r="C37" i="15"/>
  <c r="C32" i="15"/>
  <c r="C36" i="15"/>
  <c r="F31" i="13"/>
  <c r="F37" i="13" s="1"/>
</calcChain>
</file>

<file path=xl/sharedStrings.xml><?xml version="1.0" encoding="utf-8"?>
<sst xmlns="http://schemas.openxmlformats.org/spreadsheetml/2006/main" count="314" uniqueCount="212">
  <si>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</si>
  <si>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</si>
  <si>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</si>
  <si>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</si>
  <si>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</si>
  <si>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</si>
  <si>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</si>
  <si>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</si>
  <si>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</si>
  <si>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</si>
  <si>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</si>
  <si>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</si>
  <si>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</si>
  <si>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</si>
  <si>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</si>
  <si>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</si>
  <si>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</si>
  <si>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</si>
  <si>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</si>
  <si>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</si>
  <si>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</si>
  <si>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</si>
  <si>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</si>
  <si>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</si>
  <si>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</si>
  <si>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</si>
  <si>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</si>
  <si>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</si>
  <si>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</si>
  <si>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</si>
  <si>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</si>
  <si>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</si>
  <si>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</si>
  <si>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</si>
  <si>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</si>
  <si>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</si>
  <si>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</si>
  <si>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</si>
  <si>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</si>
  <si>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</si>
  <si>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</si>
  <si>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</si>
  <si>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</si>
  <si>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</si>
  <si>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</si>
  <si>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</si>
  <si>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</si>
  <si>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</si>
  <si>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</si>
  <si>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</si>
  <si>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</si>
  <si>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</si>
  <si>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</si>
  <si>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</si>
  <si>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</si>
  <si>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</si>
  <si>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</si>
  <si>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</si>
  <si>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</si>
  <si>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</si>
  <si>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</si>
  <si>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</si>
  <si>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</si>
  <si>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</si>
  <si>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</si>
  <si>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</si>
  <si>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</si>
  <si>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</si>
  <si>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</si>
  <si>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</si>
  <si>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</si>
  <si>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</si>
  <si>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</si>
  <si>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</si>
  <si>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</si>
  <si>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</si>
  <si>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</si>
  <si>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</si>
  <si>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</si>
  <si>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</si>
  <si>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</si>
  <si>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</si>
  <si>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</si>
  <si>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</si>
  <si>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</si>
  <si>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</si>
  <si>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</si>
  <si>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</si>
  <si>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</si>
  <si>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</si>
  <si>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</si>
  <si>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</si>
  <si>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</si>
  <si>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</si>
  <si>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</si>
  <si>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</si>
  <si>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</si>
  <si>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</si>
  <si>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</si>
  <si>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</si>
  <si>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</si>
  <si>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</si>
  <si>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</si>
  <si>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</si>
  <si>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</si>
  <si>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</si>
  <si>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</si>
  <si>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</si>
  <si>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</si>
  <si>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</si>
  <si>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</si>
  <si>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</si>
  <si>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</si>
  <si>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</si>
  <si>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</si>
  <si>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</si>
  <si>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</si>
  <si>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</si>
  <si>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</si>
  <si>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</si>
  <si>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</si>
  <si>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</si>
  <si>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</si>
  <si>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</si>
  <si>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</si>
  <si>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</si>
  <si>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</si>
  <si>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</si>
  <si>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</si>
  <si>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</si>
  <si>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</si>
  <si>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</si>
  <si>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</si>
  <si>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</si>
  <si>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</si>
  <si>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</si>
  <si>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</si>
  <si>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</si>
  <si>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</si>
  <si>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</si>
  <si>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</si>
  <si>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</si>
  <si>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</si>
  <si>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</si>
  <si>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</si>
  <si>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</si>
  <si>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</si>
  <si>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</si>
  <si>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</si>
  <si>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</si>
  <si>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</si>
  <si>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</si>
  <si>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</si>
  <si>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</si>
  <si>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</si>
  <si>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</si>
  <si>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</si>
  <si>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</si>
  <si>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</si>
  <si>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</si>
  <si>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</si>
  <si>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</si>
  <si>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</si>
  <si>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</si>
  <si>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</si>
  <si>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</si>
  <si>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</si>
  <si>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</si>
  <si>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</si>
  <si>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</si>
  <si>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</si>
  <si>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</si>
  <si>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</si>
  <si>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</si>
  <si>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</si>
  <si>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</si>
  <si>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</si>
  <si>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</si>
  <si>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</si>
  <si>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</si>
  <si>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</si>
  <si>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</si>
  <si>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</si>
  <si>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</si>
  <si>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</si>
  <si>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</si>
  <si>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</si>
  <si>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</si>
  <si>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</si>
  <si>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</si>
  <si>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</si>
  <si>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</si>
  <si>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</si>
  <si>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</si>
  <si>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</si>
  <si>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</si>
  <si>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</si>
  <si>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</si>
  <si>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</si>
  <si>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</si>
  <si>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</si>
  <si>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</si>
  <si>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</si>
  <si>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</si>
  <si>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</si>
  <si>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</si>
  <si>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</si>
  <si>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</si>
  <si>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</si>
  <si>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</si>
  <si>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^nu a mers comanda</t>
  </si>
  <si>
    <t>d7</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</si>
</sst>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64" formatCode="#,##0.00\ &quot;lei&quot;;[Red]\-#,##0.00\ &quot;lei&quot;"/>
    <numFmt numFmtId="165" formatCode="_-* #,##0\ &quot;lei&quot;_-;\-* #,##0\ &quot;lei&quot;_-;_-* &quot;-&quot;\ &quot;lei&quot;_-;_-@_-"/>
    <numFmt numFmtId="166" formatCode="_-* #,##0.00\ &quot;lei&quot;_-;\-* #,##0.00\ &quot;lei&quot;_-;_-* &quot;-&quot;??\ &quot;lei&quot;_-;_-@_-"/>
    <numFmt numFmtId="167" formatCode="dd\.mm\.yy;@"/>
    <numFmt numFmtId="168" formatCode="dd/mm/yy;@"/>
    <numFmt numFmtId="169" formatCode="h:mm;@"/>
  </numFmts>
  <fonts count="43"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rgb="FF404040"/>
      <name val="Segoe UI"/>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43" fontId="11" fillId="0" borderId="0" applyFont="0" applyFill="0" applyBorder="0" applyAlignment="0" applyProtection="0"/>
    <xf numFmtId="41" fontId="11" fillId="0" borderId="0" applyFont="0" applyFill="0" applyBorder="0" applyAlignment="0" applyProtection="0"/>
    <xf numFmtId="166" fontId="1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06">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4" borderId="2" xfId="13"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7" fontId="3" fillId="5" borderId="10" xfId="8" applyNumberFormat="1" applyFont="1" applyBorder="1" applyAlignment="1">
      <alignment horizontal="right"/>
    </xf>
    <xf numFmtId="167" fontId="1" fillId="4" borderId="6" xfId="7" applyNumberFormat="1" applyBorder="1"/>
    <xf numFmtId="0" fontId="6" fillId="0" borderId="0" xfId="0" applyFont="1" applyAlignment="1">
      <alignment wrapText="1"/>
    </xf>
    <xf numFmtId="168" fontId="3" fillId="5" borderId="10" xfId="8" applyNumberFormat="1" applyFont="1" applyBorder="1" applyAlignment="1">
      <alignment horizontal="right"/>
    </xf>
    <xf numFmtId="168" fontId="1" fillId="4" borderId="11" xfId="9" applyNumberFormat="1" applyBorder="1"/>
    <xf numFmtId="169" fontId="3" fillId="5" borderId="10" xfId="8" applyNumberFormat="1" applyFont="1" applyBorder="1" applyAlignment="1">
      <alignment horizontal="right"/>
    </xf>
    <xf numFmtId="169" fontId="1" fillId="5" borderId="10" xfId="8" applyNumberFormat="1" applyBorder="1"/>
    <xf numFmtId="169" fontId="1" fillId="4" borderId="6" xfId="7" applyNumberFormat="1" applyBorder="1"/>
    <xf numFmtId="164" fontId="0" fillId="6" borderId="4" xfId="0" applyNumberFormat="1" applyFill="1" applyBorder="1" applyAlignment="1">
      <alignment vertical="center"/>
    </xf>
    <xf numFmtId="164" fontId="0" fillId="0" borderId="3" xfId="0" applyNumberFormat="1" applyBorder="1" applyAlignment="1">
      <alignment vertical="center"/>
    </xf>
    <xf numFmtId="164" fontId="0" fillId="0" borderId="0" xfId="0" applyNumberFormat="1" applyAlignment="1">
      <alignment vertical="center"/>
    </xf>
    <xf numFmtId="164" fontId="1" fillId="5" borderId="1" xfId="8" applyNumberFormat="1" applyAlignment="1">
      <alignment vertical="center"/>
    </xf>
    <xf numFmtId="0" fontId="1" fillId="5" borderId="7" xfId="12" applyFont="1" applyBorder="1"/>
    <xf numFmtId="0" fontId="1" fillId="0" borderId="0" xfId="10" applyFont="1" applyAlignment="1">
      <alignment horizontal="left"/>
    </xf>
    <xf numFmtId="0" fontId="1" fillId="0" borderId="0" xfId="2" applyFont="1"/>
    <xf numFmtId="0" fontId="1" fillId="5" borderId="7" xfId="8" applyFont="1" applyBorder="1" applyAlignment="1">
      <alignment horizontal="right"/>
    </xf>
    <xf numFmtId="168" fontId="1" fillId="5" borderId="10" xfId="8" applyNumberFormat="1" applyFont="1" applyBorder="1" applyAlignment="1">
      <alignment horizontal="right"/>
    </xf>
    <xf numFmtId="2" fontId="1" fillId="4" borderId="11" xfId="9" applyNumberFormat="1" applyBorder="1"/>
    <xf numFmtId="0" fontId="42" fillId="0" borderId="0" xfId="0" applyFont="1"/>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6.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5.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7.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10.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9.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8.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10.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4.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4.png"/><Relationship Id="rId6" Type="http://schemas.openxmlformats.org/officeDocument/2006/relationships/image" Target="../media/image3.png"/><Relationship Id="rId11" Type="http://schemas.openxmlformats.org/officeDocument/2006/relationships/image" Target="../media/image8.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10.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4.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8.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26.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 xmlns:a16="http://schemas.microsoft.com/office/drawing/2014/main" id="{B02C2868-90B4-49F8-9B54-D2DE144C06FB}"/>
            </a:ext>
          </a:extLst>
        </xdr:cNvPr>
        <xdr:cNvGrpSpPr/>
      </xdr:nvGrpSpPr>
      <xdr:grpSpPr>
        <a:xfrm>
          <a:off x="345256" y="352425"/>
          <a:ext cx="5754243" cy="4438650"/>
          <a:chOff x="333375" y="266700"/>
          <a:chExt cx="5695950" cy="4572000"/>
        </a:xfrm>
      </xdr:grpSpPr>
      <xdr:grpSp>
        <xdr:nvGrpSpPr>
          <xdr:cNvPr id="107" name="Instrucțiuni pentru adunarea numerelor">
            <a:extLst>
              <a:ext uri="{FF2B5EF4-FFF2-40B4-BE49-F238E27FC236}">
                <a16:creationId xmlns=""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1383</xdr:rowOff>
    </xdr:from>
    <xdr:to>
      <xdr:col>1</xdr:col>
      <xdr:colOff>5221294</xdr:colOff>
      <xdr:row>52</xdr:row>
      <xdr:rowOff>85517</xdr:rowOff>
    </xdr:to>
    <xdr:sp macro="" textlink="">
      <xdr:nvSpPr>
        <xdr:cNvPr id="128" name="Dreptunghi 127" descr="Fundal">
          <a:extLst>
            <a:ext uri="{FF2B5EF4-FFF2-40B4-BE49-F238E27FC236}">
              <a16:creationId xmlns=""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 xmlns:a16="http://schemas.microsoft.com/office/drawing/2014/main" id="{34B095E6-B82C-4533-81A2-82946450BAFD}"/>
            </a:ext>
          </a:extLst>
        </xdr:cNvPr>
        <xdr:cNvGrpSpPr/>
      </xdr:nvGrpSpPr>
      <xdr:grpSpPr>
        <a:xfrm>
          <a:off x="9439725" y="1844039"/>
          <a:ext cx="2331719" cy="1122045"/>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 xmlns:a16="http://schemas.microsoft.com/office/drawing/2014/main"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 xmlns:a16="http://schemas.microsoft.com/office/drawing/2014/main" id="{79AC946A-932E-4F38-8B0A-9F23F83F1E52}"/>
            </a:ext>
          </a:extLst>
        </xdr:cNvPr>
        <xdr:cNvGrpSpPr/>
      </xdr:nvGrpSpPr>
      <xdr:grpSpPr>
        <a:xfrm>
          <a:off x="333375" y="10776584"/>
          <a:ext cx="5754243" cy="2665095"/>
          <a:chOff x="350069" y="11620499"/>
          <a:chExt cx="5733288" cy="2771775"/>
        </a:xfrm>
      </xdr:grpSpPr>
      <xdr:sp macro="" textlink="">
        <xdr:nvSpPr>
          <xdr:cNvPr id="144" name="Dreptunghi 143">
            <a:extLst>
              <a:ext uri="{FF2B5EF4-FFF2-40B4-BE49-F238E27FC236}">
                <a16:creationId xmlns=""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 xmlns:a16="http://schemas.microsoft.com/office/drawing/2014/main" id="{CA7B2371-3B06-4B9B-9469-235F43CE38D0}"/>
            </a:ext>
          </a:extLst>
        </xdr:cNvPr>
        <xdr:cNvGrpSpPr/>
      </xdr:nvGrpSpPr>
      <xdr:grpSpPr>
        <a:xfrm>
          <a:off x="555326" y="11352395"/>
          <a:ext cx="2790877" cy="36253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 xmlns:a16="http://schemas.microsoft.com/office/drawing/2014/main"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 xmlns:a16="http://schemas.microsoft.com/office/drawing/2014/main" id="{DBBBF993-8DF8-4B72-8129-E3AA07A81756}"/>
            </a:ext>
          </a:extLst>
        </xdr:cNvPr>
        <xdr:cNvGrpSpPr/>
      </xdr:nvGrpSpPr>
      <xdr:grpSpPr>
        <a:xfrm>
          <a:off x="555326" y="11723185"/>
          <a:ext cx="3589954" cy="36812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 xmlns:a16="http://schemas.microsoft.com/office/drawing/2014/main"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 xmlns:a16="http://schemas.microsoft.com/office/drawing/2014/main" id="{97003A87-44BF-4E57-A760-19DF355C2169}"/>
            </a:ext>
          </a:extLst>
        </xdr:cNvPr>
        <xdr:cNvGrpSpPr/>
      </xdr:nvGrpSpPr>
      <xdr:grpSpPr>
        <a:xfrm>
          <a:off x="555326" y="12107743"/>
          <a:ext cx="2725534" cy="36253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 xmlns:a16="http://schemas.microsoft.com/office/drawing/2014/main"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 xmlns:a16="http://schemas.microsoft.com/office/drawing/2014/main" id="{71257630-43F1-4787-B9D3-FAD6BF048228}"/>
            </a:ext>
          </a:extLst>
        </xdr:cNvPr>
        <xdr:cNvGrpSpPr/>
      </xdr:nvGrpSpPr>
      <xdr:grpSpPr>
        <a:xfrm>
          <a:off x="567509" y="12485362"/>
          <a:ext cx="2970526" cy="36812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 xmlns:a16="http://schemas.microsoft.com/office/drawing/2014/main"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 xmlns:a16="http://schemas.microsoft.com/office/drawing/2014/main" id="{32835AA2-E6D6-41DC-B4E4-AF07FAC19150}"/>
            </a:ext>
          </a:extLst>
        </xdr:cNvPr>
        <xdr:cNvGrpSpPr/>
      </xdr:nvGrpSpPr>
      <xdr:grpSpPr>
        <a:xfrm>
          <a:off x="577034" y="12851122"/>
          <a:ext cx="3234870" cy="36812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 xmlns:a16="http://schemas.microsoft.com/office/drawing/2014/main"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 xmlns:a16="http://schemas.microsoft.com/office/drawing/2014/main" id="{C43C872B-4996-44B6-9821-46907E2D5805}"/>
            </a:ext>
          </a:extLst>
        </xdr:cNvPr>
        <xdr:cNvGrpSpPr/>
      </xdr:nvGrpSpPr>
      <xdr:grpSpPr>
        <a:xfrm>
          <a:off x="10525796" y="5593314"/>
          <a:ext cx="3865024" cy="237149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 xmlns:a16="http://schemas.microsoft.com/office/drawing/2014/main" id="{720D4EE0-7550-4DC7-A79F-7DA9F6C0DF04}"/>
              </a:ext>
            </a:extLst>
          </xdr:cNvPr>
          <xdr:cNvPicPr>
            <a:picLocks noChangeAspect="1"/>
          </xdr:cNvPicPr>
        </xdr:nvPicPr>
        <xdr:blipFill>
          <a:blip xmlns:r="http://schemas.openxmlformats.org/officeDocument/2006/relationships" r:embed="rId13">
            <a:extLst>
              <a:ext uri="{96DAC541-7B7A-43D3-8B79-37D633B846F1}">
                <asvg:svgBlip xmlns=""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 xmlns:a16="http://schemas.microsoft.com/office/drawing/2014/main"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 xmlns:a16="http://schemas.microsoft.com/office/drawing/2014/main"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 xmlns:a16="http://schemas.microsoft.com/office/drawing/2014/main"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BD21ECB-A0A3-4E0D-861E-B3FBCE376575}"/>
            </a:ext>
          </a:extLst>
        </xdr:cNvPr>
        <xdr:cNvGrpSpPr/>
      </xdr:nvGrpSpPr>
      <xdr:grpSpPr>
        <a:xfrm>
          <a:off x="342900" y="13757275"/>
          <a:ext cx="5850763" cy="3576108"/>
          <a:chOff x="323850" y="16837043"/>
          <a:chExt cx="5737224" cy="3349188"/>
        </a:xfrm>
      </xdr:grpSpPr>
      <xdr:sp macro="" textlink="">
        <xdr:nvSpPr>
          <xdr:cNvPr id="181" name="Dreptunghi 180">
            <a:extLst>
              <a:ext uri="{FF2B5EF4-FFF2-40B4-BE49-F238E27FC236}">
                <a16:creationId xmlns=""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 xmlns:a16="http://schemas.microsoft.com/office/drawing/2014/main"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 xmlns:a16="http://schemas.microsoft.com/office/drawing/2014/main"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 xmlns:a16="http://schemas.microsoft.com/office/drawing/2014/main"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 xmlns:a16="http://schemas.microsoft.com/office/drawing/2014/main" id="{74BFEDDD-8921-45D1-999F-60CB0E0DD7BD}"/>
            </a:ext>
          </a:extLst>
        </xdr:cNvPr>
        <xdr:cNvGrpSpPr/>
      </xdr:nvGrpSpPr>
      <xdr:grpSpPr>
        <a:xfrm>
          <a:off x="7357533" y="10505011"/>
          <a:ext cx="4032249" cy="1998135"/>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 xmlns:a16="http://schemas.microsoft.com/office/drawing/2014/main"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 xmlns:a16="http://schemas.microsoft.com/office/drawing/2014/main" id="{C31E7FA9-873B-48E5-80FF-FEEB66A44E83}"/>
            </a:ext>
          </a:extLst>
        </xdr:cNvPr>
        <xdr:cNvGrpSpPr/>
      </xdr:nvGrpSpPr>
      <xdr:grpSpPr>
        <a:xfrm>
          <a:off x="9320753" y="7114117"/>
          <a:ext cx="3886188" cy="1746250"/>
          <a:chOff x="8151295" y="6978650"/>
          <a:chExt cx="3212029" cy="1708150"/>
        </a:xfrm>
      </xdr:grpSpPr>
      <xdr:pic>
        <xdr:nvPicPr>
          <xdr:cNvPr id="200" name="Ilustrație cu bară de stare" descr="Ilustrație cu bară de stare Sum: 170">
            <a:extLst>
              <a:ext uri="{FF2B5EF4-FFF2-40B4-BE49-F238E27FC236}">
                <a16:creationId xmlns="" xmlns:a16="http://schemas.microsoft.com/office/drawing/2014/main"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 xmlns:a16="http://schemas.microsoft.com/office/drawing/2014/main"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 xmlns:a16="http://schemas.microsoft.com/office/drawing/2014/main" id="{E7464239-05BB-404B-98D2-35A40E4685F6}"/>
            </a:ext>
          </a:extLst>
        </xdr:cNvPr>
        <xdr:cNvGrpSpPr/>
      </xdr:nvGrpSpPr>
      <xdr:grpSpPr>
        <a:xfrm>
          <a:off x="10167407" y="3516843"/>
          <a:ext cx="3202516" cy="1420282"/>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 xmlns:a16="http://schemas.microsoft.com/office/drawing/2014/main"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 xmlns:a16="http://schemas.microsoft.com/office/drawing/2014/main" id="{F60B4319-44A9-469F-A62C-1D9E3BD387BB}"/>
            </a:ext>
          </a:extLst>
        </xdr:cNvPr>
        <xdr:cNvGrpSpPr/>
      </xdr:nvGrpSpPr>
      <xdr:grpSpPr>
        <a:xfrm>
          <a:off x="355809" y="5588005"/>
          <a:ext cx="5850763" cy="8026395"/>
          <a:chOff x="355809" y="4791079"/>
          <a:chExt cx="5733288" cy="7848596"/>
        </a:xfrm>
      </xdr:grpSpPr>
      <xdr:sp macro="" textlink="">
        <xdr:nvSpPr>
          <xdr:cNvPr id="227" name="Dreptunghi 226" descr="Fundal">
            <a:extLst>
              <a:ext uri="{FF2B5EF4-FFF2-40B4-BE49-F238E27FC236}">
                <a16:creationId xmlns=""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3162503</xdr:colOff>
      <xdr:row>41</xdr:row>
      <xdr:rowOff>170393</xdr:rowOff>
    </xdr:from>
    <xdr:to>
      <xdr:col>1</xdr:col>
      <xdr:colOff>4927600</xdr:colOff>
      <xdr:row>44</xdr:row>
      <xdr:rowOff>118534</xdr:rowOff>
    </xdr:to>
    <xdr:pic>
      <xdr:nvPicPr>
        <xdr:cNvPr id="213" name="Imagine 212">
          <a:extLst>
            <a:ext uri="{FF2B5EF4-FFF2-40B4-BE49-F238E27FC236}">
              <a16:creationId xmlns="" xmlns:a16="http://schemas.microsoft.com/office/drawing/2014/main"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4127703" y="8721726"/>
          <a:ext cx="1765097" cy="532341"/>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 xmlns:a16="http://schemas.microsoft.com/office/drawing/2014/main" id="{FB827C73-8C3F-460A-9D51-BF988EA48D11}"/>
            </a:ext>
          </a:extLst>
        </xdr:cNvPr>
        <xdr:cNvGrpSpPr/>
      </xdr:nvGrpSpPr>
      <xdr:grpSpPr>
        <a:xfrm>
          <a:off x="1590210" y="9435043"/>
          <a:ext cx="3165453" cy="1888005"/>
          <a:chOff x="4386251" y="4314825"/>
          <a:chExt cx="3144838" cy="1845672"/>
        </a:xfrm>
      </xdr:grpSpPr>
      <xdr:sp macro="" textlink="">
        <xdr:nvSpPr>
          <xdr:cNvPr id="219" name="txt_Formulă" descr="=SUM(D38:D41) ">
            <a:extLst>
              <a:ext uri="{FF2B5EF4-FFF2-40B4-BE49-F238E27FC236}">
                <a16:creationId xmlns=""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 xmlns:a16="http://schemas.microsoft.com/office/drawing/2014/main" id="{A1A853C7-B6EC-45D3-A4D6-9D928865ED9B}"/>
            </a:ext>
          </a:extLst>
        </xdr:cNvPr>
        <xdr:cNvGrpSpPr/>
      </xdr:nvGrpSpPr>
      <xdr:grpSpPr>
        <a:xfrm>
          <a:off x="1447456" y="12066059"/>
          <a:ext cx="3232494" cy="1418106"/>
          <a:chOff x="1606206" y="11125201"/>
          <a:chExt cx="3232494" cy="1388472"/>
        </a:xfrm>
      </xdr:grpSpPr>
      <xdr:sp macro="" textlink="">
        <xdr:nvSpPr>
          <xdr:cNvPr id="216" name="AcoladăFormulăSus">
            <a:extLst>
              <a:ext uri="{FF2B5EF4-FFF2-40B4-BE49-F238E27FC236}">
                <a16:creationId xmlns=""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 xmlns:a16="http://schemas.microsoft.com/office/drawing/2014/main" id="{7A4FA281-7222-4655-A76E-27AE33A3FF1C}"/>
            </a:ext>
          </a:extLst>
        </xdr:cNvPr>
        <xdr:cNvGrpSpPr/>
      </xdr:nvGrpSpPr>
      <xdr:grpSpPr>
        <a:xfrm>
          <a:off x="342900" y="352423"/>
          <a:ext cx="5851525" cy="5111751"/>
          <a:chOff x="323850" y="276223"/>
          <a:chExt cx="5734050" cy="4817016"/>
        </a:xfrm>
      </xdr:grpSpPr>
      <xdr:sp macro="" textlink="">
        <xdr:nvSpPr>
          <xdr:cNvPr id="233" name="txt_FundalTur" descr="Fundal">
            <a:extLst>
              <a:ext uri="{FF2B5EF4-FFF2-40B4-BE49-F238E27FC236}">
                <a16:creationId xmlns=""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 xmlns:a16="http://schemas.microsoft.com/office/drawing/2014/main" id="{43A9A155-5F39-462E-9668-46F47F332723}"/>
            </a:ext>
          </a:extLst>
        </xdr:cNvPr>
        <xdr:cNvGrpSpPr/>
      </xdr:nvGrpSpPr>
      <xdr:grpSpPr>
        <a:xfrm>
          <a:off x="10156192" y="3474085"/>
          <a:ext cx="3201668" cy="185166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 xmlns:a16="http://schemas.microsoft.com/office/drawing/2014/main"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 xmlns:a16="http://schemas.microsoft.com/office/drawing/2014/main" id="{34477964-9438-41C6-89D0-AF7334519BC2}"/>
            </a:ext>
          </a:extLst>
        </xdr:cNvPr>
        <xdr:cNvGrpSpPr/>
      </xdr:nvGrpSpPr>
      <xdr:grpSpPr>
        <a:xfrm>
          <a:off x="323850" y="3819526"/>
          <a:ext cx="5813425" cy="2433319"/>
          <a:chOff x="323850" y="3781426"/>
          <a:chExt cx="5695950" cy="2400299"/>
        </a:xfrm>
      </xdr:grpSpPr>
      <xdr:sp macro="" textlink="">
        <xdr:nvSpPr>
          <xdr:cNvPr id="62" name="Dreptunghi 61">
            <a:extLst>
              <a:ext uri="{FF2B5EF4-FFF2-40B4-BE49-F238E27FC236}">
                <a16:creationId xmlns=""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 xmlns:a16="http://schemas.microsoft.com/office/drawing/2014/main" id="{2A2F1EF0-54C4-4E96-96D9-0F415372CF05}"/>
            </a:ext>
          </a:extLst>
        </xdr:cNvPr>
        <xdr:cNvGrpSpPr/>
      </xdr:nvGrpSpPr>
      <xdr:grpSpPr>
        <a:xfrm>
          <a:off x="533831" y="4446354"/>
          <a:ext cx="2984069" cy="36161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 xmlns:a16="http://schemas.microsoft.com/office/drawing/2014/main" id="{8070DC97-C65B-4D56-B70E-5A742EA38D3C}"/>
            </a:ext>
          </a:extLst>
        </xdr:cNvPr>
        <xdr:cNvGrpSpPr/>
      </xdr:nvGrpSpPr>
      <xdr:grpSpPr>
        <a:xfrm>
          <a:off x="533831" y="4825875"/>
          <a:ext cx="3012644" cy="36692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 xmlns:a16="http://schemas.microsoft.com/office/drawing/2014/main" id="{3CA2605E-542A-4852-9719-D7B97D165AA8}"/>
            </a:ext>
          </a:extLst>
        </xdr:cNvPr>
        <xdr:cNvGrpSpPr/>
      </xdr:nvGrpSpPr>
      <xdr:grpSpPr>
        <a:xfrm>
          <a:off x="533831" y="5225618"/>
          <a:ext cx="2586829" cy="36415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 xmlns:a16="http://schemas.microsoft.com/office/drawing/2014/main"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 xmlns:a16="http://schemas.microsoft.com/office/drawing/2014/main" id="{73707755-F600-4512-81C1-EB2BE159BA8A}"/>
            </a:ext>
          </a:extLst>
        </xdr:cNvPr>
        <xdr:cNvGrpSpPr/>
      </xdr:nvGrpSpPr>
      <xdr:grpSpPr>
        <a:xfrm>
          <a:off x="546440" y="5620053"/>
          <a:ext cx="3238160" cy="36946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 xmlns:a16="http://schemas.microsoft.com/office/drawing/2014/main" id="{33E5237C-83C3-4564-93AA-DF5775431276}"/>
            </a:ext>
          </a:extLst>
        </xdr:cNvPr>
        <xdr:cNvGrpSpPr/>
      </xdr:nvGrpSpPr>
      <xdr:grpSpPr>
        <a:xfrm>
          <a:off x="333375" y="352425"/>
          <a:ext cx="5794375" cy="3352800"/>
          <a:chOff x="333375" y="352425"/>
          <a:chExt cx="5676900" cy="3314700"/>
        </a:xfrm>
      </xdr:grpSpPr>
      <xdr:sp macro="" textlink="">
        <xdr:nvSpPr>
          <xdr:cNvPr id="54" name="Fundal" descr="Fundal">
            <a:extLst>
              <a:ext uri="{FF2B5EF4-FFF2-40B4-BE49-F238E27FC236}">
                <a16:creationId xmlns=""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 xmlns:a16="http://schemas.microsoft.com/office/drawing/2014/main" id="{4F2C83E2-CCF8-46E7-9C89-FEAB092ACF14}"/>
            </a:ext>
          </a:extLst>
        </xdr:cNvPr>
        <xdr:cNvGrpSpPr/>
      </xdr:nvGrpSpPr>
      <xdr:grpSpPr>
        <a:xfrm>
          <a:off x="11550015" y="857250"/>
          <a:ext cx="2882256" cy="1427481"/>
          <a:chOff x="7539454" y="7993902"/>
          <a:chExt cx="2562091" cy="1409701"/>
        </a:xfrm>
      </xdr:grpSpPr>
      <xdr:grpSp>
        <xdr:nvGrpSpPr>
          <xdr:cNvPr id="43" name="Paranteze">
            <a:extLst>
              <a:ext uri="{FF2B5EF4-FFF2-40B4-BE49-F238E27FC236}">
                <a16:creationId xmlns=""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 xmlns:a16="http://schemas.microsoft.com/office/drawing/2014/main"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 xmlns:a16="http://schemas.microsoft.com/office/drawing/2014/main" id="{ACD1828C-DCA0-413C-9B03-AC8C886B868F}"/>
            </a:ext>
          </a:extLst>
        </xdr:cNvPr>
        <xdr:cNvGrpSpPr/>
      </xdr:nvGrpSpPr>
      <xdr:grpSpPr>
        <a:xfrm>
          <a:off x="571505" y="1443044"/>
          <a:ext cx="533533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 xmlns:a16="http://schemas.microsoft.com/office/drawing/2014/main" id="{C6DE3E57-FFF3-4FAC-B4DB-48087863CEA8}"/>
            </a:ext>
          </a:extLst>
        </xdr:cNvPr>
        <xdr:cNvGrpSpPr/>
      </xdr:nvGrpSpPr>
      <xdr:grpSpPr>
        <a:xfrm>
          <a:off x="561980" y="1962164"/>
          <a:ext cx="533534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 xmlns:a16="http://schemas.microsoft.com/office/drawing/2014/main" id="{E19A8549-EA85-41D7-8F76-919D997AC5D5}"/>
            </a:ext>
          </a:extLst>
        </xdr:cNvPr>
        <xdr:cNvGrpSpPr/>
      </xdr:nvGrpSpPr>
      <xdr:grpSpPr>
        <a:xfrm>
          <a:off x="561975" y="2476499"/>
          <a:ext cx="538614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 xmlns:a16="http://schemas.microsoft.com/office/drawing/2014/main" id="{93BD323D-B807-4DC9-82D1-2419D0592459}"/>
            </a:ext>
          </a:extLst>
        </xdr:cNvPr>
        <xdr:cNvGrpSpPr/>
      </xdr:nvGrpSpPr>
      <xdr:grpSpPr>
        <a:xfrm>
          <a:off x="342900" y="3829051"/>
          <a:ext cx="5813425" cy="2076450"/>
          <a:chOff x="361950" y="4257676"/>
          <a:chExt cx="5695950" cy="2076450"/>
        </a:xfrm>
      </xdr:grpSpPr>
      <xdr:sp macro="" textlink="">
        <xdr:nvSpPr>
          <xdr:cNvPr id="27" name="Dreptunghi 26">
            <a:extLst>
              <a:ext uri="{FF2B5EF4-FFF2-40B4-BE49-F238E27FC236}">
                <a16:creationId xmlns=""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 xmlns:a16="http://schemas.microsoft.com/office/drawing/2014/main" id="{FFCA9288-014C-4486-980E-27B20766EED2}"/>
            </a:ext>
          </a:extLst>
        </xdr:cNvPr>
        <xdr:cNvGrpSpPr/>
      </xdr:nvGrpSpPr>
      <xdr:grpSpPr>
        <a:xfrm>
          <a:off x="571931" y="4455244"/>
          <a:ext cx="298406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 xmlns:a16="http://schemas.microsoft.com/office/drawing/2014/main"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 xmlns:a16="http://schemas.microsoft.com/office/drawing/2014/main" id="{432B9DC1-07CB-4CB5-9408-142776FE3CE6}"/>
            </a:ext>
          </a:extLst>
        </xdr:cNvPr>
        <xdr:cNvGrpSpPr/>
      </xdr:nvGrpSpPr>
      <xdr:grpSpPr>
        <a:xfrm>
          <a:off x="571931" y="4822171"/>
          <a:ext cx="301264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 xmlns:a16="http://schemas.microsoft.com/office/drawing/2014/main"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 xmlns:a16="http://schemas.microsoft.com/office/drawing/2014/main" id="{742226DB-497C-49F5-B244-A06F92B322A2}"/>
            </a:ext>
          </a:extLst>
        </xdr:cNvPr>
        <xdr:cNvGrpSpPr/>
      </xdr:nvGrpSpPr>
      <xdr:grpSpPr>
        <a:xfrm>
          <a:off x="584540" y="5242228"/>
          <a:ext cx="3371510" cy="36438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 xmlns:a16="http://schemas.microsoft.com/office/drawing/2014/main" id="{1617705E-A557-408B-AB54-5DBE8291A7F8}"/>
            </a:ext>
          </a:extLst>
        </xdr:cNvPr>
        <xdr:cNvGrpSpPr/>
      </xdr:nvGrpSpPr>
      <xdr:grpSpPr>
        <a:xfrm>
          <a:off x="8315325" y="3462899"/>
          <a:ext cx="379730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 xmlns:a16="http://schemas.microsoft.com/office/drawing/2014/main"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 xmlns:a16="http://schemas.microsoft.com/office/drawing/2014/main" id="{5FD1EED7-BA78-459D-8631-C577BE6708FF}"/>
            </a:ext>
          </a:extLst>
        </xdr:cNvPr>
        <xdr:cNvGrpSpPr/>
      </xdr:nvGrpSpPr>
      <xdr:grpSpPr>
        <a:xfrm>
          <a:off x="7368886" y="2984307"/>
          <a:ext cx="4088631" cy="1757803"/>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 xmlns:a16="http://schemas.microsoft.com/office/drawing/2014/main"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 xmlns:a16="http://schemas.microsoft.com/office/drawing/2014/main" id="{9EC07B18-6CCC-4D21-8D16-EAC636990ABB}"/>
            </a:ext>
          </a:extLst>
        </xdr:cNvPr>
        <xdr:cNvGrpSpPr/>
      </xdr:nvGrpSpPr>
      <xdr:grpSpPr>
        <a:xfrm>
          <a:off x="342900" y="352425"/>
          <a:ext cx="5848446" cy="3745730"/>
          <a:chOff x="342900" y="352425"/>
          <a:chExt cx="5734050" cy="3810000"/>
        </a:xfrm>
      </xdr:grpSpPr>
      <xdr:sp macro="" textlink="">
        <xdr:nvSpPr>
          <xdr:cNvPr id="88" name="txt_FundalTur" descr="Fundal">
            <a:extLst>
              <a:ext uri="{FF2B5EF4-FFF2-40B4-BE49-F238E27FC236}">
                <a16:creationId xmlns=""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 xmlns:a16="http://schemas.microsoft.com/office/drawing/2014/main" id="{1795FAE7-51BD-4A4A-B2DF-46B6749784D2}"/>
            </a:ext>
          </a:extLst>
        </xdr:cNvPr>
        <xdr:cNvGrpSpPr/>
      </xdr:nvGrpSpPr>
      <xdr:grpSpPr>
        <a:xfrm>
          <a:off x="342900" y="4183880"/>
          <a:ext cx="5848446" cy="9063375"/>
          <a:chOff x="342900" y="4248150"/>
          <a:chExt cx="5734050" cy="9225893"/>
        </a:xfrm>
      </xdr:grpSpPr>
      <xdr:grpSp>
        <xdr:nvGrpSpPr>
          <xdr:cNvPr id="120" name="Grup 119">
            <a:extLst>
              <a:ext uri="{FF2B5EF4-FFF2-40B4-BE49-F238E27FC236}">
                <a16:creationId xmlns=""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 xmlns:a16="http://schemas.microsoft.com/office/drawing/2014/main" id="{5099300F-1CF9-4951-9904-72E39FABE751}"/>
            </a:ext>
          </a:extLst>
        </xdr:cNvPr>
        <xdr:cNvGrpSpPr/>
      </xdr:nvGrpSpPr>
      <xdr:grpSpPr>
        <a:xfrm>
          <a:off x="6448521" y="9959668"/>
          <a:ext cx="4402186" cy="1864420"/>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 xmlns:a16="http://schemas.microsoft.com/office/drawing/2014/main"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 xmlns:a16="http://schemas.microsoft.com/office/drawing/2014/main" id="{BBCBE502-8234-4D4A-9B27-5CABDDC8BAC3}"/>
            </a:ext>
          </a:extLst>
        </xdr:cNvPr>
        <xdr:cNvGrpSpPr/>
      </xdr:nvGrpSpPr>
      <xdr:grpSpPr>
        <a:xfrm>
          <a:off x="342900" y="13392054"/>
          <a:ext cx="5847684" cy="2732039"/>
          <a:chOff x="352425" y="12715875"/>
          <a:chExt cx="5733288" cy="2476500"/>
        </a:xfrm>
      </xdr:grpSpPr>
      <xdr:sp macro="" textlink="">
        <xdr:nvSpPr>
          <xdr:cNvPr id="158" name="Dreptunghi 157">
            <a:extLst>
              <a:ext uri="{FF2B5EF4-FFF2-40B4-BE49-F238E27FC236}">
                <a16:creationId xmlns=""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 xmlns:a16="http://schemas.microsoft.com/office/drawing/2014/main" id="{C4A695FE-F3AB-4030-A0F4-F10322DAD2D7}"/>
            </a:ext>
          </a:extLst>
        </xdr:cNvPr>
        <xdr:cNvGrpSpPr/>
      </xdr:nvGrpSpPr>
      <xdr:grpSpPr>
        <a:xfrm>
          <a:off x="571931" y="14140245"/>
          <a:ext cx="2980990" cy="362927"/>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 xmlns:a16="http://schemas.microsoft.com/office/drawing/2014/main" id="{E793ECE4-F54A-4632-BABB-CDB76236E886}"/>
            </a:ext>
          </a:extLst>
        </xdr:cNvPr>
        <xdr:cNvGrpSpPr/>
      </xdr:nvGrpSpPr>
      <xdr:grpSpPr>
        <a:xfrm>
          <a:off x="571931" y="14559640"/>
          <a:ext cx="3009565" cy="368238"/>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 xmlns:a16="http://schemas.microsoft.com/office/drawing/2014/main" id="{659E6730-AC76-4CC7-A823-D2C618696DAA}"/>
            </a:ext>
          </a:extLst>
        </xdr:cNvPr>
        <xdr:cNvGrpSpPr/>
      </xdr:nvGrpSpPr>
      <xdr:grpSpPr>
        <a:xfrm>
          <a:off x="584540" y="15445523"/>
          <a:ext cx="3406531" cy="366314"/>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 xmlns:a16="http://schemas.microsoft.com/office/drawing/2014/main" id="{FF28E0D6-012A-4FA6-9D67-C8B77A5CC9E6}"/>
            </a:ext>
          </a:extLst>
        </xdr:cNvPr>
        <xdr:cNvGrpSpPr/>
      </xdr:nvGrpSpPr>
      <xdr:grpSpPr>
        <a:xfrm>
          <a:off x="581456" y="14984346"/>
          <a:ext cx="3009565" cy="368237"/>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 xmlns:a16="http://schemas.microsoft.com/office/drawing/2014/main" id="{F03EFBCA-CF45-46A3-8D0C-6B4DC1C4CC33}"/>
            </a:ext>
          </a:extLst>
        </xdr:cNvPr>
        <xdr:cNvGrpSpPr/>
      </xdr:nvGrpSpPr>
      <xdr:grpSpPr>
        <a:xfrm>
          <a:off x="10748940" y="2025354"/>
          <a:ext cx="4344817" cy="1385652"/>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 xmlns:a16="http://schemas.microsoft.com/office/drawing/2014/main"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 xmlns:a16="http://schemas.microsoft.com/office/drawing/2014/main" id="{5C38C905-DEF0-45E7-ABEB-10915BE42D13}"/>
            </a:ext>
          </a:extLst>
        </xdr:cNvPr>
        <xdr:cNvGrpSpPr/>
      </xdr:nvGrpSpPr>
      <xdr:grpSpPr>
        <a:xfrm>
          <a:off x="323850" y="5019675"/>
          <a:ext cx="5851525" cy="4524375"/>
          <a:chOff x="323850" y="5019675"/>
          <a:chExt cx="5734050" cy="4524375"/>
        </a:xfrm>
      </xdr:grpSpPr>
      <xdr:grpSp>
        <xdr:nvGrpSpPr>
          <xdr:cNvPr id="58" name="grp_PanouTur">
            <a:extLst>
              <a:ext uri="{FF2B5EF4-FFF2-40B4-BE49-F238E27FC236}">
                <a16:creationId xmlns=""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 xmlns:a16="http://schemas.microsoft.com/office/drawing/2014/main" id="{D3F697DB-2CF8-4D23-9E17-2125613D49A8}"/>
            </a:ext>
          </a:extLst>
        </xdr:cNvPr>
        <xdr:cNvGrpSpPr/>
      </xdr:nvGrpSpPr>
      <xdr:grpSpPr>
        <a:xfrm>
          <a:off x="6418262" y="8505825"/>
          <a:ext cx="4462991" cy="1715559"/>
          <a:chOff x="8477250" y="8591549"/>
          <a:chExt cx="3314700" cy="1504951"/>
        </a:xfrm>
      </xdr:grpSpPr>
      <xdr:pic>
        <xdr:nvPicPr>
          <xdr:cNvPr id="73" name="Element grafic 9" descr="Creștere">
            <a:extLst>
              <a:ext uri="{FF2B5EF4-FFF2-40B4-BE49-F238E27FC236}">
                <a16:creationId xmlns=""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 xmlns:a16="http://schemas.microsoft.com/office/drawing/2014/main" id="{AB7C580B-2584-48A5-99EE-E42C35C6718F}"/>
            </a:ext>
          </a:extLst>
        </xdr:cNvPr>
        <xdr:cNvGrpSpPr/>
      </xdr:nvGrpSpPr>
      <xdr:grpSpPr>
        <a:xfrm>
          <a:off x="323850" y="9629774"/>
          <a:ext cx="5850763" cy="2352676"/>
          <a:chOff x="323850" y="9629774"/>
          <a:chExt cx="5733288" cy="2066925"/>
        </a:xfrm>
      </xdr:grpSpPr>
      <xdr:sp macro="" textlink="">
        <xdr:nvSpPr>
          <xdr:cNvPr id="76" name="Dreptunghi 75">
            <a:extLst>
              <a:ext uri="{FF2B5EF4-FFF2-40B4-BE49-F238E27FC236}">
                <a16:creationId xmlns=""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 xmlns:a16="http://schemas.microsoft.com/office/drawing/2014/main" id="{56EB2164-D147-400B-8F32-5162F0FB9573}"/>
            </a:ext>
          </a:extLst>
        </xdr:cNvPr>
        <xdr:cNvGrpSpPr/>
      </xdr:nvGrpSpPr>
      <xdr:grpSpPr>
        <a:xfrm>
          <a:off x="535207" y="10334801"/>
          <a:ext cx="3002861" cy="35661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 xmlns:a16="http://schemas.microsoft.com/office/drawing/2014/main" id="{EA729A85-5078-41D7-B98C-429FBA889789}"/>
            </a:ext>
          </a:extLst>
        </xdr:cNvPr>
        <xdr:cNvGrpSpPr/>
      </xdr:nvGrpSpPr>
      <xdr:grpSpPr>
        <a:xfrm>
          <a:off x="535207" y="10737017"/>
          <a:ext cx="3031623" cy="35661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 xmlns:a16="http://schemas.microsoft.com/office/drawing/2014/main" id="{8908DE80-CBDC-46BF-A1D9-D258E3790FF2}"/>
            </a:ext>
          </a:extLst>
        </xdr:cNvPr>
        <xdr:cNvGrpSpPr/>
      </xdr:nvGrpSpPr>
      <xdr:grpSpPr>
        <a:xfrm>
          <a:off x="547899" y="11144567"/>
          <a:ext cx="3293850" cy="35661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 xmlns:a16="http://schemas.microsoft.com/office/drawing/2014/main" id="{95BF5A4D-3D39-4151-ADB7-3BD1C77C7AAA}"/>
            </a:ext>
          </a:extLst>
        </xdr:cNvPr>
        <xdr:cNvGrpSpPr/>
      </xdr:nvGrpSpPr>
      <xdr:grpSpPr>
        <a:xfrm>
          <a:off x="333375" y="352425"/>
          <a:ext cx="5851525" cy="4572000"/>
          <a:chOff x="0" y="0"/>
          <a:chExt cx="5734050" cy="4572000"/>
        </a:xfrm>
      </xdr:grpSpPr>
      <xdr:grpSp>
        <xdr:nvGrpSpPr>
          <xdr:cNvPr id="87" name="grp_PanouTur">
            <a:extLst>
              <a:ext uri="{FF2B5EF4-FFF2-40B4-BE49-F238E27FC236}">
                <a16:creationId xmlns=""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 xmlns:a16="http://schemas.microsoft.com/office/drawing/2014/main" id="{EFD4E48E-5D2B-4B5E-9DBB-99430A62BD96}"/>
            </a:ext>
          </a:extLst>
        </xdr:cNvPr>
        <xdr:cNvGrpSpPr/>
      </xdr:nvGrpSpPr>
      <xdr:grpSpPr>
        <a:xfrm>
          <a:off x="9931400" y="6924675"/>
          <a:ext cx="3587749" cy="1190625"/>
          <a:chOff x="7539454" y="7993902"/>
          <a:chExt cx="3209767" cy="1409701"/>
        </a:xfrm>
      </xdr:grpSpPr>
      <xdr:grpSp>
        <xdr:nvGrpSpPr>
          <xdr:cNvPr id="105" name="Paranteze">
            <a:extLst>
              <a:ext uri="{FF2B5EF4-FFF2-40B4-BE49-F238E27FC236}">
                <a16:creationId xmlns=""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 xmlns:a16="http://schemas.microsoft.com/office/drawing/2014/main"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131149</xdr:rowOff>
    </xdr:to>
    <xdr:grpSp>
      <xdr:nvGrpSpPr>
        <xdr:cNvPr id="32" name="Grup 31">
          <a:extLst>
            <a:ext uri="{FF2B5EF4-FFF2-40B4-BE49-F238E27FC236}">
              <a16:creationId xmlns="" xmlns:a16="http://schemas.microsoft.com/office/drawing/2014/main" id="{32765470-045A-4DC3-91A2-013AB95EB7BA}"/>
            </a:ext>
          </a:extLst>
        </xdr:cNvPr>
        <xdr:cNvGrpSpPr/>
      </xdr:nvGrpSpPr>
      <xdr:grpSpPr>
        <a:xfrm>
          <a:off x="342900" y="361950"/>
          <a:ext cx="5851525" cy="4557099"/>
          <a:chOff x="342900" y="361950"/>
          <a:chExt cx="5734050" cy="4557099"/>
        </a:xfrm>
      </xdr:grpSpPr>
      <xdr:grpSp>
        <xdr:nvGrpSpPr>
          <xdr:cNvPr id="70" name="Grup 69">
            <a:extLst>
              <a:ext uri="{FF2B5EF4-FFF2-40B4-BE49-F238E27FC236}">
                <a16:creationId xmlns=""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50800</xdr:rowOff>
    </xdr:from>
    <xdr:to>
      <xdr:col>1</xdr:col>
      <xdr:colOff>4959242</xdr:colOff>
      <xdr:row>21</xdr:row>
      <xdr:rowOff>5249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147836</xdr:rowOff>
    </xdr:from>
    <xdr:to>
      <xdr:col>5</xdr:col>
      <xdr:colOff>533402</xdr:colOff>
      <xdr:row>22</xdr:row>
      <xdr:rowOff>22223</xdr:rowOff>
    </xdr:to>
    <xdr:grpSp>
      <xdr:nvGrpSpPr>
        <xdr:cNvPr id="91" name="DETALII IMPORTANTE" descr="DETALIU IMPORTANT&#10;&#10;">
          <a:extLst>
            <a:ext uri="{FF2B5EF4-FFF2-40B4-BE49-F238E27FC236}">
              <a16:creationId xmlns="" xmlns:a16="http://schemas.microsoft.com/office/drawing/2014/main" id="{4DBA7152-B8FD-4056-917A-B7F06AE8B67E}"/>
            </a:ext>
          </a:extLst>
        </xdr:cNvPr>
        <xdr:cNvGrpSpPr/>
      </xdr:nvGrpSpPr>
      <xdr:grpSpPr>
        <a:xfrm>
          <a:off x="7697194" y="3221236"/>
          <a:ext cx="4088408" cy="15888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 xmlns:a16="http://schemas.microsoft.com/office/drawing/2014/main"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98424</xdr:rowOff>
    </xdr:from>
    <xdr:to>
      <xdr:col>4</xdr:col>
      <xdr:colOff>600075</xdr:colOff>
      <xdr:row>48</xdr:row>
      <xdr:rowOff>60325</xdr:rowOff>
    </xdr:to>
    <xdr:grpSp>
      <xdr:nvGrpSpPr>
        <xdr:cNvPr id="94" name="SFAT DE LA EXPERȚI" descr="SFAT DE LA EXPERȚI">
          <a:extLst>
            <a:ext uri="{FF2B5EF4-FFF2-40B4-BE49-F238E27FC236}">
              <a16:creationId xmlns="" xmlns:a16="http://schemas.microsoft.com/office/drawing/2014/main" id="{4F3513E1-6B29-4E54-80FC-E2B36E732D7E}"/>
            </a:ext>
          </a:extLst>
        </xdr:cNvPr>
        <xdr:cNvGrpSpPr/>
      </xdr:nvGrpSpPr>
      <xdr:grpSpPr>
        <a:xfrm>
          <a:off x="6442075" y="8645524"/>
          <a:ext cx="4737100" cy="1295401"/>
          <a:chOff x="8448675" y="2143125"/>
          <a:chExt cx="2812587" cy="1287497"/>
        </a:xfrm>
      </xdr:grpSpPr>
      <xdr:pic>
        <xdr:nvPicPr>
          <xdr:cNvPr id="95" name="Element grafic 2" descr="Bufniță">
            <a:extLst>
              <a:ext uri="{FF2B5EF4-FFF2-40B4-BE49-F238E27FC236}">
                <a16:creationId xmlns=""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102899</xdr:rowOff>
    </xdr:from>
    <xdr:to>
      <xdr:col>11</xdr:col>
      <xdr:colOff>485774</xdr:colOff>
      <xdr:row>40</xdr:row>
      <xdr:rowOff>52254</xdr:rowOff>
    </xdr:to>
    <xdr:grpSp>
      <xdr:nvGrpSpPr>
        <xdr:cNvPr id="97" name="DE REȚINUT" descr="DE REȚINUT&#10;&#10;">
          <a:extLst>
            <a:ext uri="{FF2B5EF4-FFF2-40B4-BE49-F238E27FC236}">
              <a16:creationId xmlns="" xmlns:a16="http://schemas.microsoft.com/office/drawing/2014/main" id="{B45D0037-257A-421E-9928-F95C71F032DA}"/>
            </a:ext>
          </a:extLst>
        </xdr:cNvPr>
        <xdr:cNvGrpSpPr/>
      </xdr:nvGrpSpPr>
      <xdr:grpSpPr>
        <a:xfrm>
          <a:off x="11982451" y="6643399"/>
          <a:ext cx="3794123" cy="176545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 xmlns:a16="http://schemas.microsoft.com/office/drawing/2014/main"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50800</xdr:rowOff>
    </xdr:from>
    <xdr:to>
      <xdr:col>1</xdr:col>
      <xdr:colOff>2484107</xdr:colOff>
      <xdr:row>22</xdr:row>
      <xdr:rowOff>14987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22224</xdr:rowOff>
    </xdr:from>
    <xdr:to>
      <xdr:col>1</xdr:col>
      <xdr:colOff>5219700</xdr:colOff>
      <xdr:row>52</xdr:row>
      <xdr:rowOff>158749</xdr:rowOff>
    </xdr:to>
    <xdr:grpSp>
      <xdr:nvGrpSpPr>
        <xdr:cNvPr id="31" name="Grup 30">
          <a:extLst>
            <a:ext uri="{FF2B5EF4-FFF2-40B4-BE49-F238E27FC236}">
              <a16:creationId xmlns="" xmlns:a16="http://schemas.microsoft.com/office/drawing/2014/main" id="{D5949D2E-3383-4D0F-B2BE-8F45CB07F6DF}"/>
            </a:ext>
          </a:extLst>
        </xdr:cNvPr>
        <xdr:cNvGrpSpPr/>
      </xdr:nvGrpSpPr>
      <xdr:grpSpPr>
        <a:xfrm>
          <a:off x="333375" y="5000624"/>
          <a:ext cx="5851525" cy="5800725"/>
          <a:chOff x="333375" y="5000624"/>
          <a:chExt cx="5734050" cy="5772150"/>
        </a:xfrm>
      </xdr:grpSpPr>
      <xdr:sp macro="" textlink="">
        <xdr:nvSpPr>
          <xdr:cNvPr id="101" name="txt_FundalTur" descr="Fundal">
            <a:extLst>
              <a:ext uri="{FF2B5EF4-FFF2-40B4-BE49-F238E27FC236}">
                <a16:creationId xmlns=""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31750</xdr:rowOff>
    </xdr:from>
    <xdr:to>
      <xdr:col>1</xdr:col>
      <xdr:colOff>980459</xdr:colOff>
      <xdr:row>51</xdr:row>
      <xdr:rowOff>176699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31750</xdr:rowOff>
    </xdr:from>
    <xdr:to>
      <xdr:col>1</xdr:col>
      <xdr:colOff>4959806</xdr:colOff>
      <xdr:row>51</xdr:row>
      <xdr:rowOff>176699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79375</xdr:rowOff>
    </xdr:from>
    <xdr:to>
      <xdr:col>1</xdr:col>
      <xdr:colOff>5237988</xdr:colOff>
      <xdr:row>66</xdr:row>
      <xdr:rowOff>136525</xdr:rowOff>
    </xdr:to>
    <xdr:grpSp>
      <xdr:nvGrpSpPr>
        <xdr:cNvPr id="117" name="Grup 116">
          <a:extLst>
            <a:ext uri="{FF2B5EF4-FFF2-40B4-BE49-F238E27FC236}">
              <a16:creationId xmlns="" xmlns:a16="http://schemas.microsoft.com/office/drawing/2014/main" id="{A4810020-C4C7-483B-BB90-6111CE7B8559}"/>
            </a:ext>
          </a:extLst>
        </xdr:cNvPr>
        <xdr:cNvGrpSpPr/>
      </xdr:nvGrpSpPr>
      <xdr:grpSpPr>
        <a:xfrm>
          <a:off x="352425" y="10912475"/>
          <a:ext cx="5850763" cy="2533650"/>
          <a:chOff x="352425" y="10715625"/>
          <a:chExt cx="5733288" cy="2390775"/>
        </a:xfrm>
      </xdr:grpSpPr>
      <xdr:sp macro="" textlink="">
        <xdr:nvSpPr>
          <xdr:cNvPr id="118" name="Dreptunghi 117">
            <a:extLst>
              <a:ext uri="{FF2B5EF4-FFF2-40B4-BE49-F238E27FC236}">
                <a16:creationId xmlns=""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10244</xdr:rowOff>
    </xdr:from>
    <xdr:to>
      <xdr:col>1</xdr:col>
      <xdr:colOff>2581275</xdr:colOff>
      <xdr:row>58</xdr:row>
      <xdr:rowOff>178823</xdr:rowOff>
    </xdr:to>
    <xdr:grpSp>
      <xdr:nvGrpSpPr>
        <xdr:cNvPr id="30" name="Grup 29">
          <a:extLst>
            <a:ext uri="{FF2B5EF4-FFF2-40B4-BE49-F238E27FC236}">
              <a16:creationId xmlns="" xmlns:a16="http://schemas.microsoft.com/office/drawing/2014/main" id="{734055A1-8444-407E-B760-0BF685C60AE8}"/>
            </a:ext>
          </a:extLst>
        </xdr:cNvPr>
        <xdr:cNvGrpSpPr/>
      </xdr:nvGrpSpPr>
      <xdr:grpSpPr>
        <a:xfrm>
          <a:off x="562406" y="11605344"/>
          <a:ext cx="2984069" cy="35907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4310</xdr:rowOff>
    </xdr:from>
    <xdr:to>
      <xdr:col>1</xdr:col>
      <xdr:colOff>2609850</xdr:colOff>
      <xdr:row>60</xdr:row>
      <xdr:rowOff>178199</xdr:rowOff>
    </xdr:to>
    <xdr:grpSp>
      <xdr:nvGrpSpPr>
        <xdr:cNvPr id="29" name="Grup 28">
          <a:extLst>
            <a:ext uri="{FF2B5EF4-FFF2-40B4-BE49-F238E27FC236}">
              <a16:creationId xmlns="" xmlns:a16="http://schemas.microsoft.com/office/drawing/2014/main" id="{B13CA61E-C0BF-4685-82BB-1ADFEB7A3BE0}"/>
            </a:ext>
          </a:extLst>
        </xdr:cNvPr>
        <xdr:cNvGrpSpPr/>
      </xdr:nvGrpSpPr>
      <xdr:grpSpPr>
        <a:xfrm>
          <a:off x="562406" y="11980410"/>
          <a:ext cx="3012644" cy="36438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 xmlns:a16="http://schemas.microsoft.com/office/drawing/2014/main"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35228</xdr:rowOff>
    </xdr:from>
    <xdr:to>
      <xdr:col>1</xdr:col>
      <xdr:colOff>3000375</xdr:colOff>
      <xdr:row>65</xdr:row>
      <xdr:rowOff>18617</xdr:rowOff>
    </xdr:to>
    <xdr:grpSp>
      <xdr:nvGrpSpPr>
        <xdr:cNvPr id="20" name="Grup 19">
          <a:extLst>
            <a:ext uri="{FF2B5EF4-FFF2-40B4-BE49-F238E27FC236}">
              <a16:creationId xmlns="" xmlns:a16="http://schemas.microsoft.com/office/drawing/2014/main" id="{0552D274-B7DD-441F-82AB-F9C18F3F1907}"/>
            </a:ext>
          </a:extLst>
        </xdr:cNvPr>
        <xdr:cNvGrpSpPr/>
      </xdr:nvGrpSpPr>
      <xdr:grpSpPr>
        <a:xfrm>
          <a:off x="562406" y="12773328"/>
          <a:ext cx="3403169" cy="36438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 xmlns:a16="http://schemas.microsoft.com/office/drawing/2014/main"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3686</xdr:rowOff>
    </xdr:from>
    <xdr:to>
      <xdr:col>1</xdr:col>
      <xdr:colOff>2609850</xdr:colOff>
      <xdr:row>62</xdr:row>
      <xdr:rowOff>177575</xdr:rowOff>
    </xdr:to>
    <xdr:grpSp>
      <xdr:nvGrpSpPr>
        <xdr:cNvPr id="25" name="Grup 24">
          <a:extLst>
            <a:ext uri="{FF2B5EF4-FFF2-40B4-BE49-F238E27FC236}">
              <a16:creationId xmlns="" xmlns:a16="http://schemas.microsoft.com/office/drawing/2014/main" id="{F1DB9CDB-5B09-4600-8014-FE097D5CAA92}"/>
            </a:ext>
          </a:extLst>
        </xdr:cNvPr>
        <xdr:cNvGrpSpPr/>
      </xdr:nvGrpSpPr>
      <xdr:grpSpPr>
        <a:xfrm>
          <a:off x="562406" y="12360786"/>
          <a:ext cx="3012644" cy="36438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 xmlns:a16="http://schemas.microsoft.com/office/drawing/2014/main"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 xmlns:a16="http://schemas.microsoft.com/office/drawing/2014/main"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 xmlns:a16="http://schemas.microsoft.com/office/drawing/2014/main"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 xmlns:a16="http://schemas.microsoft.com/office/drawing/2014/main" id="{C26483B0-64DC-4BE9-92D8-7D9943F8404A}"/>
            </a:ext>
          </a:extLst>
        </xdr:cNvPr>
        <xdr:cNvGrpSpPr/>
      </xdr:nvGrpSpPr>
      <xdr:grpSpPr>
        <a:xfrm>
          <a:off x="4323638" y="3518187"/>
          <a:ext cx="974505" cy="786961"/>
          <a:chOff x="6717588" y="3592566"/>
          <a:chExt cx="974505" cy="786961"/>
        </a:xfrm>
      </xdr:grpSpPr>
      <xdr:pic>
        <xdr:nvPicPr>
          <xdr:cNvPr id="6" name="Element grafic 5" descr="Ziar">
            <a:extLst>
              <a:ext uri="{FF2B5EF4-FFF2-40B4-BE49-F238E27FC236}">
                <a16:creationId xmlns="" xmlns:a16="http://schemas.microsoft.com/office/drawing/2014/main"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zoomScale="75" workbookViewId="0">
      <selection activeCell="A2" sqref="A2"/>
    </sheetView>
  </sheetViews>
  <sheetFormatPr defaultColWidth="11.109375" defaultRowHeight="20.25" customHeight="1" x14ac:dyDescent="0.3"/>
  <cols>
    <col min="1" max="1" width="129.6640625" style="1" customWidth="1"/>
    <col min="2" max="2" width="3.44140625" style="1" customWidth="1"/>
    <col min="3" max="16384" width="11.109375" style="1"/>
  </cols>
  <sheetData>
    <row r="1" spans="1:1" ht="20.25" customHeight="1" x14ac:dyDescent="1.55">
      <c r="A1" s="36"/>
    </row>
    <row r="2" spans="1:1" ht="102" customHeight="1" x14ac:dyDescent="1.55">
      <c r="A2" s="36" t="s">
        <v>0</v>
      </c>
    </row>
    <row r="3" spans="1:1" ht="44.4" x14ac:dyDescent="0.45">
      <c r="A3" s="2" t="s">
        <v>193</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tabSelected="1" zoomScaleNormal="100" workbookViewId="0">
      <selection activeCell="E11" sqref="E11"/>
    </sheetView>
  </sheetViews>
  <sheetFormatPr defaultColWidth="9.109375" defaultRowHeight="14.4" x14ac:dyDescent="0.3"/>
  <cols>
    <col min="1" max="1" width="12.6640625" style="17" customWidth="1"/>
    <col min="2" max="2" width="82.77734375" style="16" customWidth="1"/>
    <col min="3" max="3" width="18.777343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v>
      </c>
      <c r="C1" s="40"/>
      <c r="D1" s="41"/>
      <c r="E1" s="41"/>
      <c r="F1" s="41"/>
    </row>
    <row r="2" spans="1:7" ht="15" thickBot="1" x14ac:dyDescent="0.35">
      <c r="A2" s="17" t="s">
        <v>3</v>
      </c>
      <c r="C2" s="42" t="s">
        <v>29</v>
      </c>
      <c r="E2" s="6" t="s">
        <v>30</v>
      </c>
      <c r="F2" s="7" t="s">
        <v>36</v>
      </c>
      <c r="G2" s="7" t="s">
        <v>37</v>
      </c>
    </row>
    <row r="3" spans="1:7" ht="15.6" thickTop="1" thickBot="1" x14ac:dyDescent="0.35">
      <c r="A3" s="17" t="s">
        <v>4</v>
      </c>
      <c r="C3" s="57">
        <v>200</v>
      </c>
      <c r="E3" s="63" t="s">
        <v>31</v>
      </c>
      <c r="F3" s="62">
        <f>C3+C4</f>
        <v>309</v>
      </c>
      <c r="G3" s="64">
        <f>C3+C4</f>
        <v>309</v>
      </c>
    </row>
    <row r="4" spans="1:7" ht="15.6" thickTop="1" thickBot="1" x14ac:dyDescent="0.35">
      <c r="A4" s="17" t="s">
        <v>5</v>
      </c>
      <c r="C4" s="57">
        <v>109</v>
      </c>
      <c r="E4" s="63" t="s">
        <v>32</v>
      </c>
      <c r="F4" s="62">
        <f>C3-C4</f>
        <v>91</v>
      </c>
      <c r="G4" s="64">
        <f>C3-C4</f>
        <v>91</v>
      </c>
    </row>
    <row r="5" spans="1:7" ht="15" thickTop="1" x14ac:dyDescent="0.3">
      <c r="A5" s="17" t="s">
        <v>6</v>
      </c>
      <c r="E5" s="63" t="s">
        <v>33</v>
      </c>
      <c r="F5" s="62">
        <f>+C3*C4</f>
        <v>21800</v>
      </c>
      <c r="G5" s="64">
        <f>C3*C4</f>
        <v>21800</v>
      </c>
    </row>
    <row r="6" spans="1:7" ht="15" thickBot="1" x14ac:dyDescent="0.35">
      <c r="A6" s="17" t="s">
        <v>7</v>
      </c>
      <c r="E6" s="63" t="s">
        <v>34</v>
      </c>
      <c r="F6" s="62">
        <f>C3/C4</f>
        <v>1.834862385321101</v>
      </c>
      <c r="G6" s="64">
        <f>C3/C4</f>
        <v>1.834862385321101</v>
      </c>
    </row>
    <row r="7" spans="1:7" ht="15" customHeight="1" thickTop="1" thickBot="1" x14ac:dyDescent="0.35">
      <c r="A7" s="17" t="s">
        <v>8</v>
      </c>
      <c r="E7" s="63" t="s">
        <v>35</v>
      </c>
      <c r="F7" s="65">
        <f>C3^C4</f>
        <v>6.4903710731685376E+250</v>
      </c>
      <c r="G7" s="64">
        <f>C3^C4</f>
        <v>6.4903710731685376E+250</v>
      </c>
    </row>
    <row r="8" spans="1:7" ht="15" thickTop="1" x14ac:dyDescent="0.3">
      <c r="A8" s="17" t="s">
        <v>9</v>
      </c>
    </row>
    <row r="9" spans="1:7" x14ac:dyDescent="0.3">
      <c r="A9" s="17" t="s">
        <v>10</v>
      </c>
    </row>
    <row r="10" spans="1:7" x14ac:dyDescent="0.3">
      <c r="A10" s="17" t="s">
        <v>11</v>
      </c>
    </row>
    <row r="11" spans="1:7" x14ac:dyDescent="0.3">
      <c r="A11" s="17" t="s">
        <v>12</v>
      </c>
    </row>
    <row r="12" spans="1:7" x14ac:dyDescent="0.3">
      <c r="A12" s="17" t="s">
        <v>13</v>
      </c>
    </row>
    <row r="13" spans="1:7" ht="15" customHeight="1" x14ac:dyDescent="0.3">
      <c r="A13" s="19" t="s">
        <v>14</v>
      </c>
    </row>
    <row r="14" spans="1:7" x14ac:dyDescent="0.3">
      <c r="A14" s="17" t="s">
        <v>15</v>
      </c>
    </row>
    <row r="15" spans="1:7" x14ac:dyDescent="0.3">
      <c r="A15" s="17" t="s">
        <v>16</v>
      </c>
    </row>
    <row r="16" spans="1:7" x14ac:dyDescent="0.3">
      <c r="A16" s="17" t="s">
        <v>17</v>
      </c>
    </row>
    <row r="17" spans="1:7" x14ac:dyDescent="0.3">
      <c r="A17" s="17" t="s">
        <v>18</v>
      </c>
    </row>
    <row r="18" spans="1:7" x14ac:dyDescent="0.3">
      <c r="A18" s="18" t="s">
        <v>194</v>
      </c>
    </row>
    <row r="19" spans="1:7" x14ac:dyDescent="0.3">
      <c r="A19" s="17" t="s">
        <v>19</v>
      </c>
    </row>
    <row r="20" spans="1:7" x14ac:dyDescent="0.3">
      <c r="A20" s="18" t="s">
        <v>195</v>
      </c>
    </row>
    <row r="21" spans="1:7" ht="15" customHeight="1" x14ac:dyDescent="0.3">
      <c r="A21" s="19" t="s">
        <v>20</v>
      </c>
    </row>
    <row r="22" spans="1:7" x14ac:dyDescent="0.3">
      <c r="A22" s="17" t="s">
        <v>21</v>
      </c>
    </row>
    <row r="23" spans="1:7" x14ac:dyDescent="0.3">
      <c r="A23" s="17" t="s">
        <v>22</v>
      </c>
    </row>
    <row r="24" spans="1:7" x14ac:dyDescent="0.3">
      <c r="A24" s="17" t="s">
        <v>23</v>
      </c>
    </row>
    <row r="25" spans="1:7" ht="32.4" x14ac:dyDescent="0.3">
      <c r="A25" s="17" t="s">
        <v>24</v>
      </c>
      <c r="C25" s="40"/>
      <c r="D25" s="41"/>
      <c r="E25" s="41"/>
      <c r="F25" s="41"/>
      <c r="G25" s="41"/>
    </row>
    <row r="26" spans="1:7" x14ac:dyDescent="0.3">
      <c r="A26" s="17" t="s">
        <v>25</v>
      </c>
    </row>
    <row r="27" spans="1:7" x14ac:dyDescent="0.3">
      <c r="A27" s="17" t="s">
        <v>26</v>
      </c>
    </row>
    <row r="28" spans="1:7" ht="25.8" x14ac:dyDescent="0.5">
      <c r="A28" s="17" t="s">
        <v>27</v>
      </c>
      <c r="E28" s="33"/>
    </row>
    <row r="29" spans="1:7" x14ac:dyDescent="0.3">
      <c r="A29" s="17" t="s">
        <v>28</v>
      </c>
    </row>
    <row r="40" spans="10:14" x14ac:dyDescent="0.3">
      <c r="J40" s="7" t="s">
        <v>38</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55"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topLeftCell="B64" zoomScale="150" zoomScaleNormal="100" zoomScalePageLayoutView="125" workbookViewId="0">
      <selection activeCell="D51" sqref="D51"/>
    </sheetView>
  </sheetViews>
  <sheetFormatPr defaultColWidth="8.77734375" defaultRowHeight="15" customHeight="1" x14ac:dyDescent="0.3"/>
  <cols>
    <col min="1" max="1" width="12.6640625" style="82" customWidth="1"/>
    <col min="2" max="2" width="82.77734375" style="46" customWidth="1"/>
    <col min="3" max="4" width="13.33203125" style="46" customWidth="1"/>
    <col min="5" max="5" width="2.33203125" style="46" customWidth="1"/>
    <col min="6" max="6" width="19.6640625" style="46" customWidth="1"/>
    <col min="7" max="7" width="13.33203125" style="46" customWidth="1"/>
    <col min="8" max="16384" width="8.77734375" style="46"/>
  </cols>
  <sheetData>
    <row r="1" spans="1:13" ht="60" customHeight="1" x14ac:dyDescent="0.65">
      <c r="A1" s="82" t="s">
        <v>39</v>
      </c>
      <c r="B1" s="43"/>
      <c r="C1" s="44"/>
      <c r="D1" s="45"/>
      <c r="E1" s="45"/>
      <c r="F1" s="45"/>
      <c r="G1" s="45"/>
    </row>
    <row r="2" spans="1:13" ht="15" customHeight="1" x14ac:dyDescent="0.3">
      <c r="A2" s="82" t="s">
        <v>40</v>
      </c>
      <c r="C2" s="47" t="s">
        <v>53</v>
      </c>
      <c r="D2" s="48" t="s">
        <v>69</v>
      </c>
      <c r="F2" s="47" t="s">
        <v>71</v>
      </c>
      <c r="G2" s="48" t="s">
        <v>69</v>
      </c>
    </row>
    <row r="3" spans="1:13" ht="15" customHeight="1" x14ac:dyDescent="0.3">
      <c r="A3" s="81" t="s">
        <v>41</v>
      </c>
      <c r="B3" s="49"/>
      <c r="C3" s="67" t="s">
        <v>54</v>
      </c>
      <c r="D3" s="67">
        <v>50</v>
      </c>
      <c r="F3" s="67" t="s">
        <v>72</v>
      </c>
      <c r="G3" s="67">
        <v>50</v>
      </c>
    </row>
    <row r="4" spans="1:13" ht="15" customHeight="1" x14ac:dyDescent="0.3">
      <c r="A4" s="81" t="s">
        <v>196</v>
      </c>
      <c r="C4" s="67" t="s">
        <v>55</v>
      </c>
      <c r="D4" s="67">
        <v>20</v>
      </c>
      <c r="E4" s="50"/>
      <c r="F4" s="67" t="s">
        <v>73</v>
      </c>
      <c r="G4" s="67">
        <v>30</v>
      </c>
    </row>
    <row r="5" spans="1:13" s="50" customFormat="1" ht="15" customHeight="1" x14ac:dyDescent="0.3">
      <c r="A5" s="82" t="s">
        <v>42</v>
      </c>
      <c r="C5" s="67" t="s">
        <v>56</v>
      </c>
      <c r="D5" s="67">
        <v>60</v>
      </c>
      <c r="F5" s="67" t="s">
        <v>74</v>
      </c>
      <c r="G5" s="67">
        <v>10</v>
      </c>
    </row>
    <row r="6" spans="1:13" s="50" customFormat="1" ht="15" customHeight="1" x14ac:dyDescent="0.3">
      <c r="A6" s="82" t="s">
        <v>10</v>
      </c>
      <c r="B6" s="51"/>
      <c r="C6" s="67" t="s">
        <v>57</v>
      </c>
      <c r="D6" s="68">
        <v>40</v>
      </c>
      <c r="F6" s="67" t="s">
        <v>75</v>
      </c>
      <c r="G6" s="68">
        <v>50</v>
      </c>
    </row>
    <row r="7" spans="1:13" s="50" customFormat="1" ht="15" customHeight="1" x14ac:dyDescent="0.3">
      <c r="A7" s="82" t="s">
        <v>43</v>
      </c>
      <c r="C7" s="78" t="s">
        <v>58</v>
      </c>
      <c r="D7" s="69">
        <f>SUM(D3:D6)</f>
        <v>170</v>
      </c>
      <c r="F7" s="78" t="s">
        <v>58</v>
      </c>
      <c r="G7" s="69">
        <f>SUM(G3:G6)</f>
        <v>140</v>
      </c>
      <c r="M7" s="52"/>
    </row>
    <row r="8" spans="1:13" s="50" customFormat="1" ht="15" customHeight="1" x14ac:dyDescent="0.3">
      <c r="A8" s="82" t="s">
        <v>11</v>
      </c>
      <c r="M8" s="52"/>
    </row>
    <row r="9" spans="1:13" s="50" customFormat="1" ht="15" customHeight="1" x14ac:dyDescent="0.3">
      <c r="A9" s="82" t="s">
        <v>44</v>
      </c>
      <c r="C9" s="47" t="s">
        <v>59</v>
      </c>
      <c r="D9" s="48" t="s">
        <v>69</v>
      </c>
      <c r="F9" s="47" t="s">
        <v>59</v>
      </c>
      <c r="G9" s="48" t="s">
        <v>69</v>
      </c>
      <c r="M9" s="52"/>
    </row>
    <row r="10" spans="1:13" s="50" customFormat="1" ht="15" customHeight="1" x14ac:dyDescent="0.3">
      <c r="A10" s="85" t="s">
        <v>197</v>
      </c>
      <c r="C10" s="67" t="s">
        <v>60</v>
      </c>
      <c r="D10" s="67">
        <v>50</v>
      </c>
      <c r="F10" s="67" t="s">
        <v>60</v>
      </c>
      <c r="G10" s="67">
        <v>50</v>
      </c>
      <c r="M10" s="52"/>
    </row>
    <row r="11" spans="1:13" s="50" customFormat="1" ht="15" customHeight="1" x14ac:dyDescent="0.3">
      <c r="A11" s="81" t="s">
        <v>45</v>
      </c>
      <c r="C11" s="67" t="s">
        <v>61</v>
      </c>
      <c r="D11" s="67">
        <v>100</v>
      </c>
      <c r="F11" s="67" t="s">
        <v>61</v>
      </c>
      <c r="G11" s="67">
        <v>100</v>
      </c>
      <c r="M11" s="52"/>
    </row>
    <row r="12" spans="1:13" s="50" customFormat="1" ht="15" customHeight="1" x14ac:dyDescent="0.3">
      <c r="A12" s="82" t="s">
        <v>46</v>
      </c>
      <c r="C12" s="67" t="s">
        <v>62</v>
      </c>
      <c r="D12" s="67">
        <v>40</v>
      </c>
      <c r="F12" s="67" t="s">
        <v>62</v>
      </c>
      <c r="G12" s="67">
        <v>40</v>
      </c>
      <c r="M12" s="52"/>
    </row>
    <row r="13" spans="1:13" s="50" customFormat="1" ht="15" customHeight="1" x14ac:dyDescent="0.3">
      <c r="A13" s="82" t="s">
        <v>47</v>
      </c>
      <c r="C13" s="67" t="s">
        <v>63</v>
      </c>
      <c r="D13" s="67">
        <v>50</v>
      </c>
      <c r="F13" s="67" t="s">
        <v>63</v>
      </c>
      <c r="G13" s="67">
        <v>50</v>
      </c>
      <c r="M13" s="52"/>
    </row>
    <row r="14" spans="1:13" s="50" customFormat="1" ht="15" customHeight="1" thickBot="1" x14ac:dyDescent="0.35">
      <c r="A14" s="80" t="s">
        <v>48</v>
      </c>
      <c r="C14" s="67" t="s">
        <v>64</v>
      </c>
      <c r="D14" s="67">
        <v>20</v>
      </c>
      <c r="F14" s="67" t="s">
        <v>64</v>
      </c>
      <c r="G14" s="67">
        <v>20</v>
      </c>
      <c r="M14" s="52"/>
    </row>
    <row r="15" spans="1:13" s="50" customFormat="1" ht="15" customHeight="1" thickTop="1" thickBot="1" x14ac:dyDescent="0.35">
      <c r="A15" s="82" t="s">
        <v>23</v>
      </c>
      <c r="C15" s="78" t="s">
        <v>58</v>
      </c>
      <c r="D15" s="95">
        <f>SUM(D10:D14)</f>
        <v>260</v>
      </c>
      <c r="F15" s="78" t="s">
        <v>76</v>
      </c>
      <c r="G15" s="53">
        <f>COUNT(G10:G13)</f>
        <v>4</v>
      </c>
      <c r="M15" s="52"/>
    </row>
    <row r="16" spans="1:13" s="50" customFormat="1" ht="15" customHeight="1" thickTop="1" x14ac:dyDescent="0.3">
      <c r="A16" s="82" t="s">
        <v>49</v>
      </c>
      <c r="M16" s="52"/>
    </row>
    <row r="17" spans="1:13" s="50" customFormat="1" ht="15" customHeight="1" x14ac:dyDescent="0.3">
      <c r="A17" s="82" t="s">
        <v>50</v>
      </c>
      <c r="D17" s="96" t="s">
        <v>210</v>
      </c>
      <c r="M17" s="52"/>
    </row>
    <row r="18" spans="1:13" s="50" customFormat="1" ht="15" customHeight="1" x14ac:dyDescent="0.3">
      <c r="A18" s="82" t="s">
        <v>51</v>
      </c>
      <c r="M18" s="52"/>
    </row>
    <row r="19" spans="1:13" s="50" customFormat="1" ht="15" customHeight="1" x14ac:dyDescent="0.3">
      <c r="A19" s="82" t="s">
        <v>28</v>
      </c>
      <c r="C19" s="52"/>
      <c r="M19" s="52"/>
    </row>
    <row r="20" spans="1:13" s="50" customFormat="1" ht="15" customHeight="1" x14ac:dyDescent="0.3">
      <c r="A20" s="82" t="s">
        <v>52</v>
      </c>
      <c r="M20" s="52"/>
    </row>
    <row r="21" spans="1:13" s="50" customFormat="1" ht="15" customHeight="1" x14ac:dyDescent="0.3">
      <c r="A21" s="82" t="s">
        <v>11</v>
      </c>
      <c r="M21" s="52"/>
    </row>
    <row r="22" spans="1:13" s="50" customFormat="1" ht="15" customHeight="1" x14ac:dyDescent="0.3">
      <c r="A22" s="82"/>
      <c r="M22" s="52"/>
    </row>
    <row r="23" spans="1:13" s="50" customFormat="1" ht="15" customHeight="1" x14ac:dyDescent="0.3">
      <c r="A23" s="82"/>
    </row>
    <row r="26" spans="1:13" ht="15" customHeight="1" x14ac:dyDescent="0.3">
      <c r="H26" s="52"/>
    </row>
    <row r="34" spans="3:7" ht="15" customHeight="1" x14ac:dyDescent="0.3">
      <c r="C34" s="47" t="s">
        <v>53</v>
      </c>
      <c r="D34" s="48" t="s">
        <v>69</v>
      </c>
    </row>
    <row r="35" spans="3:7" ht="15" customHeight="1" x14ac:dyDescent="0.3">
      <c r="C35" s="67" t="s">
        <v>54</v>
      </c>
      <c r="D35" s="67">
        <v>50</v>
      </c>
      <c r="E35" s="50"/>
    </row>
    <row r="36" spans="3:7" ht="15" customHeight="1" x14ac:dyDescent="0.3">
      <c r="C36" s="67" t="s">
        <v>55</v>
      </c>
      <c r="D36" s="67">
        <v>20</v>
      </c>
      <c r="E36" s="50"/>
    </row>
    <row r="37" spans="3:7" ht="15" customHeight="1" x14ac:dyDescent="0.3">
      <c r="C37" s="67" t="s">
        <v>56</v>
      </c>
      <c r="D37" s="67">
        <v>60</v>
      </c>
      <c r="E37" s="50"/>
    </row>
    <row r="38" spans="3:7" ht="15" customHeight="1" x14ac:dyDescent="0.3">
      <c r="C38" s="67" t="s">
        <v>57</v>
      </c>
      <c r="D38" s="67">
        <v>40</v>
      </c>
      <c r="E38" s="50"/>
    </row>
    <row r="39" spans="3:7" ht="15" customHeight="1" x14ac:dyDescent="0.3">
      <c r="C39" s="78" t="s">
        <v>58</v>
      </c>
      <c r="D39" s="66">
        <f>SUM(D35:D38)</f>
        <v>170</v>
      </c>
      <c r="E39" s="50"/>
      <c r="F39" s="50"/>
      <c r="G39" s="50"/>
    </row>
    <row r="44" spans="3:7" ht="15" customHeight="1" x14ac:dyDescent="0.3">
      <c r="C44" s="47" t="s">
        <v>59</v>
      </c>
      <c r="D44" s="48" t="s">
        <v>69</v>
      </c>
      <c r="E44" s="50"/>
    </row>
    <row r="45" spans="3:7" ht="15" customHeight="1" x14ac:dyDescent="0.3">
      <c r="C45" s="67" t="s">
        <v>65</v>
      </c>
      <c r="D45" s="67">
        <v>20</v>
      </c>
      <c r="E45" s="50"/>
    </row>
    <row r="46" spans="3:7" ht="15" customHeight="1" x14ac:dyDescent="0.3">
      <c r="C46" s="67" t="s">
        <v>66</v>
      </c>
      <c r="D46" s="67">
        <v>10</v>
      </c>
      <c r="E46" s="50"/>
    </row>
    <row r="47" spans="3:7" ht="15" customHeight="1" x14ac:dyDescent="0.3">
      <c r="C47" s="67" t="s">
        <v>67</v>
      </c>
      <c r="D47" s="67">
        <v>10</v>
      </c>
      <c r="E47" s="50"/>
    </row>
    <row r="48" spans="3:7" ht="15" customHeight="1" x14ac:dyDescent="0.3">
      <c r="C48" s="67" t="s">
        <v>68</v>
      </c>
      <c r="D48" s="67">
        <v>40</v>
      </c>
      <c r="E48" s="50"/>
    </row>
    <row r="50" spans="4:7" ht="15" customHeight="1" x14ac:dyDescent="0.3">
      <c r="D50" s="48" t="s">
        <v>70</v>
      </c>
      <c r="F50" s="48" t="s">
        <v>77</v>
      </c>
      <c r="G50" s="48" t="s">
        <v>78</v>
      </c>
    </row>
    <row r="51" spans="4:7" ht="15" customHeight="1" x14ac:dyDescent="0.3">
      <c r="D51" s="54">
        <f>SUM(D45:D48,100)</f>
        <v>180</v>
      </c>
      <c r="F51" s="79">
        <v>100</v>
      </c>
      <c r="G51" s="79">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zoomScale="125" workbookViewId="0">
      <selection activeCell="D18" sqref="D18"/>
    </sheetView>
  </sheetViews>
  <sheetFormatPr defaultColWidth="8.77734375" defaultRowHeight="14.4" x14ac:dyDescent="0.3"/>
  <cols>
    <col min="1" max="1" width="12.6640625" style="17" customWidth="1"/>
    <col min="2" max="2" width="82.777343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77734375" style="1"/>
  </cols>
  <sheetData>
    <row r="1" spans="1:10" ht="60" customHeight="1" x14ac:dyDescent="0.3">
      <c r="A1" s="17" t="s">
        <v>79</v>
      </c>
      <c r="B1" s="97" t="s">
        <v>211</v>
      </c>
      <c r="C1" s="44"/>
      <c r="D1" s="55"/>
      <c r="E1" s="55"/>
      <c r="F1" s="55"/>
      <c r="G1" s="55"/>
      <c r="H1" s="25"/>
      <c r="I1" s="25"/>
      <c r="J1" s="25"/>
    </row>
    <row r="2" spans="1:10" ht="15" customHeight="1" x14ac:dyDescent="0.3">
      <c r="A2" s="17" t="s">
        <v>80</v>
      </c>
      <c r="B2" s="25"/>
      <c r="C2" s="6" t="s">
        <v>53</v>
      </c>
      <c r="D2" s="7" t="s">
        <v>69</v>
      </c>
      <c r="E2" s="27"/>
      <c r="F2" s="10" t="s">
        <v>71</v>
      </c>
      <c r="G2" s="7" t="s">
        <v>69</v>
      </c>
      <c r="H2" s="25"/>
      <c r="I2" s="25"/>
      <c r="J2" s="5"/>
    </row>
    <row r="3" spans="1:10" ht="15" customHeight="1" x14ac:dyDescent="0.3">
      <c r="A3" s="17" t="s">
        <v>81</v>
      </c>
      <c r="B3" s="25"/>
      <c r="C3" s="73" t="s">
        <v>54</v>
      </c>
      <c r="D3" s="72">
        <v>50</v>
      </c>
      <c r="E3" s="27"/>
      <c r="F3" s="73" t="s">
        <v>72</v>
      </c>
      <c r="G3" s="72">
        <v>50</v>
      </c>
      <c r="H3" s="25"/>
      <c r="I3" s="25"/>
      <c r="J3" s="5"/>
    </row>
    <row r="4" spans="1:10" ht="15" customHeight="1" x14ac:dyDescent="0.3">
      <c r="A4" s="17" t="s">
        <v>82</v>
      </c>
      <c r="B4" s="25"/>
      <c r="C4" s="73" t="s">
        <v>55</v>
      </c>
      <c r="D4" s="72">
        <v>20</v>
      </c>
      <c r="E4" s="27"/>
      <c r="F4" s="73" t="s">
        <v>73</v>
      </c>
      <c r="G4" s="72">
        <v>30</v>
      </c>
      <c r="H4" s="25"/>
      <c r="I4" s="25"/>
      <c r="J4" s="5"/>
    </row>
    <row r="5" spans="1:10" s="4" customFormat="1" ht="15" customHeight="1" x14ac:dyDescent="0.3">
      <c r="A5" s="17" t="s">
        <v>83</v>
      </c>
      <c r="B5" s="26"/>
      <c r="C5" s="73" t="s">
        <v>56</v>
      </c>
      <c r="D5" s="72">
        <v>60</v>
      </c>
      <c r="E5" s="27"/>
      <c r="F5" s="73" t="s">
        <v>74</v>
      </c>
      <c r="G5" s="72">
        <v>10</v>
      </c>
      <c r="H5" s="26"/>
      <c r="I5" s="26"/>
      <c r="J5" s="5"/>
    </row>
    <row r="6" spans="1:10" s="4" customFormat="1" ht="15" customHeight="1" x14ac:dyDescent="0.3">
      <c r="A6" s="17" t="s">
        <v>84</v>
      </c>
      <c r="B6" s="26"/>
      <c r="C6" s="73" t="s">
        <v>57</v>
      </c>
      <c r="D6" s="72">
        <v>40</v>
      </c>
      <c r="E6" s="27"/>
      <c r="F6" s="73" t="s">
        <v>75</v>
      </c>
      <c r="G6" s="72">
        <v>50</v>
      </c>
      <c r="H6" s="26"/>
      <c r="I6" s="26"/>
      <c r="J6" s="5"/>
    </row>
    <row r="7" spans="1:10" s="4" customFormat="1" ht="15" customHeight="1" x14ac:dyDescent="0.3">
      <c r="A7" s="17" t="s">
        <v>85</v>
      </c>
      <c r="B7" s="26"/>
      <c r="C7" s="9" t="s">
        <v>93</v>
      </c>
      <c r="D7" s="70">
        <f>AVERAGE(D3:D6)</f>
        <v>42.5</v>
      </c>
      <c r="E7" s="27"/>
      <c r="F7" s="9" t="s">
        <v>93</v>
      </c>
      <c r="G7" s="98">
        <f>AVERAGE(G3:G6)</f>
        <v>35</v>
      </c>
      <c r="H7" s="26"/>
      <c r="I7" s="26"/>
      <c r="J7" s="5"/>
    </row>
    <row r="8" spans="1:10" s="4" customFormat="1" ht="15" customHeight="1" x14ac:dyDescent="0.3">
      <c r="A8" s="17" t="s">
        <v>86</v>
      </c>
      <c r="B8" s="26"/>
      <c r="C8" s="26"/>
      <c r="D8" s="27"/>
      <c r="E8" s="27"/>
      <c r="F8" s="26"/>
      <c r="G8" s="27"/>
      <c r="H8" s="26"/>
      <c r="I8" s="26"/>
      <c r="J8" s="5"/>
    </row>
    <row r="9" spans="1:10" s="4" customFormat="1" ht="15" customHeight="1" x14ac:dyDescent="0.3">
      <c r="A9" s="17" t="s">
        <v>87</v>
      </c>
      <c r="B9" s="26"/>
      <c r="C9" s="6" t="s">
        <v>59</v>
      </c>
      <c r="D9" s="7" t="s">
        <v>69</v>
      </c>
      <c r="E9" s="27"/>
      <c r="F9" s="10" t="s">
        <v>59</v>
      </c>
      <c r="G9" s="7" t="s">
        <v>69</v>
      </c>
      <c r="H9" s="26"/>
      <c r="I9" s="26"/>
      <c r="J9" s="5"/>
    </row>
    <row r="10" spans="1:10" s="4" customFormat="1" ht="15" customHeight="1" x14ac:dyDescent="0.3">
      <c r="A10" s="17" t="s">
        <v>88</v>
      </c>
      <c r="B10" s="26"/>
      <c r="C10" s="73" t="s">
        <v>60</v>
      </c>
      <c r="D10" s="72">
        <v>50</v>
      </c>
      <c r="E10" s="27"/>
      <c r="F10" s="73" t="s">
        <v>60</v>
      </c>
      <c r="G10" s="72">
        <v>50</v>
      </c>
      <c r="H10" s="26"/>
      <c r="I10" s="26"/>
      <c r="J10" s="5"/>
    </row>
    <row r="11" spans="1:10" s="4" customFormat="1" ht="15" customHeight="1" x14ac:dyDescent="0.3">
      <c r="A11" s="17" t="s">
        <v>89</v>
      </c>
      <c r="B11" s="26"/>
      <c r="C11" s="73" t="s">
        <v>61</v>
      </c>
      <c r="D11" s="72">
        <v>100</v>
      </c>
      <c r="E11" s="27"/>
      <c r="F11" s="73" t="s">
        <v>61</v>
      </c>
      <c r="G11" s="72">
        <v>100</v>
      </c>
      <c r="H11" s="26"/>
      <c r="I11" s="26"/>
      <c r="J11" s="5"/>
    </row>
    <row r="12" spans="1:10" s="4" customFormat="1" ht="15" customHeight="1" x14ac:dyDescent="0.3">
      <c r="A12" s="17" t="s">
        <v>90</v>
      </c>
      <c r="B12" s="26"/>
      <c r="C12" s="73" t="s">
        <v>62</v>
      </c>
      <c r="D12" s="72">
        <v>40</v>
      </c>
      <c r="E12" s="27"/>
      <c r="F12" s="73" t="s">
        <v>62</v>
      </c>
      <c r="G12" s="72">
        <v>40</v>
      </c>
      <c r="H12" s="26"/>
      <c r="I12" s="26"/>
      <c r="J12" s="5"/>
    </row>
    <row r="13" spans="1:10" s="4" customFormat="1" ht="15" customHeight="1" x14ac:dyDescent="0.3">
      <c r="A13" s="17" t="s">
        <v>91</v>
      </c>
      <c r="B13" s="26"/>
      <c r="C13" s="73" t="s">
        <v>63</v>
      </c>
      <c r="D13" s="72">
        <v>50</v>
      </c>
      <c r="E13" s="27"/>
      <c r="F13" s="73" t="s">
        <v>63</v>
      </c>
      <c r="G13" s="72">
        <v>50</v>
      </c>
      <c r="H13" s="26"/>
      <c r="I13" s="26"/>
      <c r="J13" s="5"/>
    </row>
    <row r="14" spans="1:10" s="4" customFormat="1" ht="15" customHeight="1" thickBot="1" x14ac:dyDescent="0.35">
      <c r="A14" s="17" t="s">
        <v>92</v>
      </c>
      <c r="B14" s="26"/>
      <c r="C14" s="73" t="s">
        <v>64</v>
      </c>
      <c r="D14" s="72">
        <v>20</v>
      </c>
      <c r="E14" s="27"/>
      <c r="F14" s="73" t="s">
        <v>64</v>
      </c>
      <c r="G14" s="72">
        <v>20</v>
      </c>
      <c r="H14" s="26"/>
      <c r="I14" s="26"/>
      <c r="J14" s="26"/>
    </row>
    <row r="15" spans="1:10" s="4" customFormat="1" ht="15" customHeight="1" thickTop="1" thickBot="1" x14ac:dyDescent="0.35">
      <c r="A15" s="17"/>
      <c r="B15" s="26"/>
      <c r="C15" s="9" t="s">
        <v>93</v>
      </c>
      <c r="D15" s="98">
        <f>AVERAGE(D10:D14)</f>
        <v>52</v>
      </c>
      <c r="E15" s="27"/>
      <c r="F15" s="26"/>
      <c r="G15" s="57">
        <f>MEDIAN(G10:G14)</f>
        <v>50</v>
      </c>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workbookViewId="0">
      <selection activeCell="G15" sqref="G15"/>
    </sheetView>
  </sheetViews>
  <sheetFormatPr defaultColWidth="8.77734375" defaultRowHeight="14.4" x14ac:dyDescent="0.3"/>
  <cols>
    <col min="1" max="1" width="12.6640625" style="14" customWidth="1"/>
    <col min="2" max="2" width="82.777343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77734375" style="1"/>
  </cols>
  <sheetData>
    <row r="1" spans="1:8" ht="60" customHeight="1" x14ac:dyDescent="0.3">
      <c r="A1" s="14" t="s">
        <v>94</v>
      </c>
      <c r="B1" s="25"/>
      <c r="C1" s="44"/>
      <c r="D1" s="55"/>
      <c r="E1" s="55"/>
      <c r="F1" s="55"/>
      <c r="G1" s="55"/>
      <c r="H1" s="25"/>
    </row>
    <row r="2" spans="1:8" ht="15" customHeight="1" x14ac:dyDescent="0.3">
      <c r="A2" s="12" t="s">
        <v>95</v>
      </c>
      <c r="B2" s="25"/>
      <c r="C2" s="6" t="s">
        <v>53</v>
      </c>
      <c r="D2" s="7" t="s">
        <v>69</v>
      </c>
      <c r="E2" s="27"/>
      <c r="F2" s="10" t="s">
        <v>71</v>
      </c>
      <c r="G2" s="7" t="s">
        <v>69</v>
      </c>
      <c r="H2" s="5"/>
    </row>
    <row r="3" spans="1:8" ht="15" customHeight="1" x14ac:dyDescent="0.3">
      <c r="A3" s="12" t="s">
        <v>96</v>
      </c>
      <c r="B3" s="25"/>
      <c r="C3" s="71" t="s">
        <v>54</v>
      </c>
      <c r="D3" s="72">
        <v>50</v>
      </c>
      <c r="E3" s="27"/>
      <c r="F3" s="73" t="s">
        <v>72</v>
      </c>
      <c r="G3" s="72">
        <v>50</v>
      </c>
      <c r="H3" s="5"/>
    </row>
    <row r="4" spans="1:8" ht="15" customHeight="1" x14ac:dyDescent="0.3">
      <c r="A4" s="58" t="s">
        <v>97</v>
      </c>
      <c r="B4" s="25"/>
      <c r="C4" s="71" t="s">
        <v>55</v>
      </c>
      <c r="D4" s="72">
        <v>20</v>
      </c>
      <c r="E4" s="27"/>
      <c r="F4" s="73" t="s">
        <v>73</v>
      </c>
      <c r="G4" s="72">
        <v>30</v>
      </c>
      <c r="H4" s="5"/>
    </row>
    <row r="5" spans="1:8" s="4" customFormat="1" ht="15" customHeight="1" x14ac:dyDescent="0.3">
      <c r="A5" s="58" t="s">
        <v>198</v>
      </c>
      <c r="B5" s="26"/>
      <c r="C5" s="71" t="s">
        <v>56</v>
      </c>
      <c r="D5" s="72">
        <v>60</v>
      </c>
      <c r="E5" s="27"/>
      <c r="F5" s="73" t="s">
        <v>74</v>
      </c>
      <c r="G5" s="72">
        <v>10</v>
      </c>
      <c r="H5" s="5"/>
    </row>
    <row r="6" spans="1:8" s="4" customFormat="1" ht="15" customHeight="1" x14ac:dyDescent="0.3">
      <c r="A6" s="58" t="s">
        <v>98</v>
      </c>
      <c r="B6" s="26"/>
      <c r="C6" s="71" t="s">
        <v>57</v>
      </c>
      <c r="D6" s="72">
        <v>40</v>
      </c>
      <c r="E6" s="27"/>
      <c r="F6" s="73" t="s">
        <v>75</v>
      </c>
      <c r="G6" s="72">
        <v>50</v>
      </c>
      <c r="H6" s="5"/>
    </row>
    <row r="7" spans="1:8" s="4" customFormat="1" ht="15" customHeight="1" x14ac:dyDescent="0.3">
      <c r="A7" s="59" t="s">
        <v>99</v>
      </c>
      <c r="B7" s="26"/>
      <c r="C7" s="9" t="s">
        <v>102</v>
      </c>
      <c r="D7" s="70">
        <f>MIN(D3:D6)</f>
        <v>20</v>
      </c>
      <c r="E7" s="27"/>
      <c r="F7" s="9" t="s">
        <v>104</v>
      </c>
      <c r="G7" s="70">
        <f>MAX(G3:G6)</f>
        <v>50</v>
      </c>
      <c r="H7" s="5"/>
    </row>
    <row r="8" spans="1:8" s="4" customFormat="1" ht="15" customHeight="1" x14ac:dyDescent="0.3">
      <c r="A8" s="13" t="s">
        <v>100</v>
      </c>
      <c r="B8" s="26"/>
      <c r="C8" s="26"/>
      <c r="D8" s="27"/>
      <c r="E8" s="27"/>
      <c r="F8" s="26"/>
      <c r="G8" s="27"/>
      <c r="H8" s="5"/>
    </row>
    <row r="9" spans="1:8" s="4" customFormat="1" ht="15" customHeight="1" x14ac:dyDescent="0.3">
      <c r="A9" s="13" t="s">
        <v>101</v>
      </c>
      <c r="B9" s="26"/>
      <c r="C9" s="6" t="s">
        <v>59</v>
      </c>
      <c r="D9" s="7" t="s">
        <v>69</v>
      </c>
      <c r="E9" s="27"/>
      <c r="F9" s="10" t="s">
        <v>59</v>
      </c>
      <c r="G9" s="7" t="s">
        <v>69</v>
      </c>
      <c r="H9" s="5"/>
    </row>
    <row r="10" spans="1:8" s="4" customFormat="1" ht="15" customHeight="1" x14ac:dyDescent="0.3">
      <c r="A10" s="12" t="s">
        <v>28</v>
      </c>
      <c r="B10" s="26"/>
      <c r="C10" s="71" t="s">
        <v>60</v>
      </c>
      <c r="D10" s="72">
        <v>50</v>
      </c>
      <c r="E10" s="27"/>
      <c r="F10" s="73" t="s">
        <v>60</v>
      </c>
      <c r="G10" s="72">
        <v>50</v>
      </c>
      <c r="H10" s="5"/>
    </row>
    <row r="11" spans="1:8" s="4" customFormat="1" ht="15" customHeight="1" x14ac:dyDescent="0.3">
      <c r="A11" s="59" t="s">
        <v>199</v>
      </c>
      <c r="B11" s="26"/>
      <c r="C11" s="71" t="s">
        <v>61</v>
      </c>
      <c r="D11" s="72">
        <v>100</v>
      </c>
      <c r="E11" s="27"/>
      <c r="F11" s="73" t="s">
        <v>61</v>
      </c>
      <c r="G11" s="72">
        <v>100</v>
      </c>
      <c r="H11" s="5"/>
    </row>
    <row r="12" spans="1:8" s="4" customFormat="1" ht="15" customHeight="1" x14ac:dyDescent="0.3">
      <c r="A12" s="13"/>
      <c r="B12" s="26"/>
      <c r="C12" s="71" t="s">
        <v>62</v>
      </c>
      <c r="D12" s="72">
        <v>40</v>
      </c>
      <c r="E12" s="27"/>
      <c r="F12" s="73" t="s">
        <v>62</v>
      </c>
      <c r="G12" s="72">
        <v>40</v>
      </c>
      <c r="H12" s="5"/>
    </row>
    <row r="13" spans="1:8" s="4" customFormat="1" ht="15" customHeight="1" x14ac:dyDescent="0.3">
      <c r="A13" s="13"/>
      <c r="B13" s="26"/>
      <c r="C13" s="71" t="s">
        <v>63</v>
      </c>
      <c r="D13" s="72">
        <v>50</v>
      </c>
      <c r="E13" s="27"/>
      <c r="F13" s="73" t="s">
        <v>63</v>
      </c>
      <c r="G13" s="72">
        <v>50</v>
      </c>
      <c r="H13" s="5"/>
    </row>
    <row r="14" spans="1:8" s="4" customFormat="1" ht="15" customHeight="1" x14ac:dyDescent="0.3">
      <c r="A14" s="13"/>
      <c r="B14" s="26"/>
      <c r="C14" s="71" t="s">
        <v>64</v>
      </c>
      <c r="D14" s="72">
        <v>20</v>
      </c>
      <c r="E14" s="27"/>
      <c r="F14" s="73" t="s">
        <v>64</v>
      </c>
      <c r="G14" s="72">
        <v>20</v>
      </c>
      <c r="H14" s="26"/>
    </row>
    <row r="15" spans="1:8" s="4" customFormat="1" ht="15" customHeight="1" x14ac:dyDescent="0.3">
      <c r="A15" s="14"/>
      <c r="B15" s="26"/>
      <c r="C15" s="9" t="s">
        <v>103</v>
      </c>
      <c r="D15" s="70">
        <f>MIN(D10:D14)</f>
        <v>20</v>
      </c>
      <c r="E15" s="27"/>
      <c r="F15" s="9"/>
      <c r="G15" s="70">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topLeftCell="A44" zoomScale="132" zoomScaleNormal="74" workbookViewId="0">
      <selection activeCell="E41" sqref="E41"/>
    </sheetView>
  </sheetViews>
  <sheetFormatPr defaultColWidth="8.77734375" defaultRowHeight="14.4" x14ac:dyDescent="0.3"/>
  <cols>
    <col min="1" max="1" width="12.6640625" customWidth="1"/>
    <col min="2" max="2" width="82.77734375" customWidth="1"/>
    <col min="3" max="3" width="29.109375" customWidth="1"/>
    <col min="4" max="4" width="15.109375" customWidth="1"/>
  </cols>
  <sheetData>
    <row r="1" spans="1:6" ht="60" customHeight="1" x14ac:dyDescent="0.3">
      <c r="A1" s="17" t="s">
        <v>105</v>
      </c>
    </row>
    <row r="2" spans="1:6" x14ac:dyDescent="0.3">
      <c r="A2" s="17" t="s">
        <v>106</v>
      </c>
    </row>
    <row r="3" spans="1:6" ht="32.4" x14ac:dyDescent="0.3">
      <c r="A3" s="17" t="s">
        <v>107</v>
      </c>
      <c r="C3" s="44"/>
      <c r="D3" s="56"/>
    </row>
    <row r="4" spans="1:6" ht="15" customHeight="1" x14ac:dyDescent="0.3">
      <c r="A4" s="19" t="s">
        <v>201</v>
      </c>
    </row>
    <row r="5" spans="1:6" x14ac:dyDescent="0.3">
      <c r="A5" s="17" t="s">
        <v>108</v>
      </c>
      <c r="C5" s="102" t="s">
        <v>105</v>
      </c>
      <c r="D5" s="102"/>
    </row>
    <row r="6" spans="1:6" ht="16.5" customHeight="1" x14ac:dyDescent="0.4">
      <c r="A6" s="17" t="s">
        <v>109</v>
      </c>
      <c r="C6" s="64" t="s">
        <v>118</v>
      </c>
      <c r="D6" s="86">
        <f ca="1">TODAY()</f>
        <v>43974</v>
      </c>
      <c r="F6" s="60" t="str">
        <f ca="1">IF(D6=TODAY(),"You got it!","")</f>
        <v>You got it!</v>
      </c>
    </row>
    <row r="7" spans="1:6" ht="16.5" customHeight="1" thickBot="1" x14ac:dyDescent="0.35">
      <c r="A7" s="19" t="s">
        <v>110</v>
      </c>
      <c r="C7" s="64" t="s">
        <v>119</v>
      </c>
      <c r="D7" s="99">
        <v>44037</v>
      </c>
    </row>
    <row r="8" spans="1:6" ht="16.5" customHeight="1" thickTop="1" thickBot="1" x14ac:dyDescent="0.35">
      <c r="A8" s="17" t="s">
        <v>111</v>
      </c>
      <c r="C8" s="64" t="s">
        <v>120</v>
      </c>
      <c r="D8" s="74">
        <f ca="1">D7-D6</f>
        <v>63</v>
      </c>
    </row>
    <row r="9" spans="1:6" ht="15" thickTop="1" x14ac:dyDescent="0.3">
      <c r="A9" s="17" t="s">
        <v>112</v>
      </c>
    </row>
    <row r="10" spans="1:6" ht="15" customHeight="1" thickBot="1" x14ac:dyDescent="0.35">
      <c r="A10" s="19" t="s">
        <v>113</v>
      </c>
      <c r="C10" s="64" t="s">
        <v>121</v>
      </c>
      <c r="D10" s="75">
        <v>100</v>
      </c>
    </row>
    <row r="11" spans="1:6" ht="15" customHeight="1" thickTop="1" thickBot="1" x14ac:dyDescent="0.35">
      <c r="A11" s="19" t="s">
        <v>114</v>
      </c>
      <c r="C11" s="64" t="s">
        <v>122</v>
      </c>
      <c r="D11" s="87">
        <f ca="1">D6+D10</f>
        <v>44074</v>
      </c>
    </row>
    <row r="12" spans="1:6" ht="15" customHeight="1" thickTop="1" x14ac:dyDescent="0.3">
      <c r="A12" s="19" t="s">
        <v>200</v>
      </c>
    </row>
    <row r="13" spans="1:6" x14ac:dyDescent="0.3">
      <c r="A13" s="17" t="s">
        <v>21</v>
      </c>
    </row>
    <row r="14" spans="1:6" x14ac:dyDescent="0.3">
      <c r="A14" s="17" t="s">
        <v>22</v>
      </c>
    </row>
    <row r="15" spans="1:6" x14ac:dyDescent="0.3">
      <c r="A15" s="17" t="s">
        <v>23</v>
      </c>
    </row>
    <row r="16" spans="1:6" x14ac:dyDescent="0.3">
      <c r="A16" s="17" t="s">
        <v>115</v>
      </c>
    </row>
    <row r="17" spans="1:4" x14ac:dyDescent="0.3">
      <c r="A17" s="17" t="s">
        <v>116</v>
      </c>
    </row>
    <row r="18" spans="1:4" x14ac:dyDescent="0.3">
      <c r="A18" s="17" t="s">
        <v>117</v>
      </c>
    </row>
    <row r="19" spans="1:4" x14ac:dyDescent="0.3">
      <c r="A19" s="17" t="s">
        <v>28</v>
      </c>
    </row>
    <row r="25" spans="1:4" ht="15" customHeight="1" x14ac:dyDescent="0.3">
      <c r="C25" s="44"/>
      <c r="D25" s="56"/>
    </row>
    <row r="27" spans="1:4" x14ac:dyDescent="0.3">
      <c r="C27" s="102" t="s">
        <v>111</v>
      </c>
      <c r="D27" s="102"/>
    </row>
    <row r="28" spans="1:4" x14ac:dyDescent="0.3">
      <c r="C28" s="64" t="s">
        <v>123</v>
      </c>
      <c r="D28" s="88">
        <f ca="1">NOW()</f>
        <v>43974.62437986111</v>
      </c>
    </row>
    <row r="31" spans="1:4" x14ac:dyDescent="0.3">
      <c r="C31" s="102" t="s">
        <v>124</v>
      </c>
      <c r="D31" s="102"/>
    </row>
    <row r="32" spans="1:4" x14ac:dyDescent="0.3">
      <c r="C32" s="64" t="s">
        <v>125</v>
      </c>
      <c r="D32" s="89">
        <v>0.33333333333333331</v>
      </c>
    </row>
    <row r="33" spans="3:4" x14ac:dyDescent="0.3">
      <c r="C33" s="64" t="s">
        <v>126</v>
      </c>
      <c r="D33" s="89">
        <v>0.5</v>
      </c>
    </row>
    <row r="34" spans="3:4" x14ac:dyDescent="0.3">
      <c r="C34" s="64" t="s">
        <v>127</v>
      </c>
      <c r="D34" s="89">
        <v>0.54166666666666663</v>
      </c>
    </row>
    <row r="35" spans="3:4" ht="15" thickBot="1" x14ac:dyDescent="0.35">
      <c r="C35" s="64" t="s">
        <v>128</v>
      </c>
      <c r="D35" s="89">
        <v>0.70833333333333337</v>
      </c>
    </row>
    <row r="36" spans="3:4" ht="15.6" thickTop="1" thickBot="1" x14ac:dyDescent="0.35">
      <c r="C36" s="64" t="s">
        <v>129</v>
      </c>
      <c r="D36" s="100">
        <f>((D35-D32)-(D34-D33))*24</f>
        <v>8.0000000000000018</v>
      </c>
    </row>
    <row r="37" spans="3:4" ht="15" thickTop="1" x14ac:dyDescent="0.3"/>
    <row r="45" spans="3:4" x14ac:dyDescent="0.3">
      <c r="C45" s="103" t="s">
        <v>130</v>
      </c>
      <c r="D45" s="103"/>
    </row>
    <row r="46" spans="3:4" x14ac:dyDescent="0.3">
      <c r="C46" s="76" t="s">
        <v>131</v>
      </c>
      <c r="D46" s="84">
        <v>43005</v>
      </c>
    </row>
    <row r="47" spans="3:4" x14ac:dyDescent="0.3">
      <c r="C47" s="76" t="s">
        <v>132</v>
      </c>
      <c r="D47" s="90">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topLeftCell="A27" zoomScaleNormal="100" workbookViewId="0">
      <selection activeCell="D38" sqref="D38"/>
    </sheetView>
  </sheetViews>
  <sheetFormatPr defaultColWidth="8.77734375" defaultRowHeight="14.4" x14ac:dyDescent="0.3"/>
  <cols>
    <col min="1" max="1" width="12.6640625" style="17" customWidth="1"/>
    <col min="2" max="2" width="82.77734375" customWidth="1"/>
    <col min="3" max="3" width="17.33203125" customWidth="1"/>
    <col min="4" max="4" width="17.44140625" customWidth="1"/>
    <col min="5" max="5" width="21" bestFit="1" customWidth="1"/>
    <col min="6" max="6" width="18.33203125" customWidth="1"/>
  </cols>
  <sheetData>
    <row r="1" spans="1:6" ht="60" customHeight="1" x14ac:dyDescent="0.3">
      <c r="A1" s="17" t="s">
        <v>133</v>
      </c>
      <c r="C1" s="44"/>
      <c r="D1" s="56"/>
      <c r="E1" s="56"/>
      <c r="F1" s="56"/>
    </row>
    <row r="2" spans="1:6" x14ac:dyDescent="0.3">
      <c r="A2" s="17" t="s">
        <v>134</v>
      </c>
      <c r="C2" s="6" t="s">
        <v>143</v>
      </c>
      <c r="D2" s="6" t="s">
        <v>155</v>
      </c>
      <c r="E2" s="6" t="s">
        <v>164</v>
      </c>
      <c r="F2" s="6" t="s">
        <v>165</v>
      </c>
    </row>
    <row r="3" spans="1:6" x14ac:dyDescent="0.3">
      <c r="A3" s="17" t="s">
        <v>135</v>
      </c>
      <c r="C3" s="64" t="s">
        <v>144</v>
      </c>
      <c r="D3" s="64" t="s">
        <v>156</v>
      </c>
      <c r="E3" s="75" t="str">
        <f>D3&amp;", "&amp;C3</f>
        <v>Dobre, Alexandra</v>
      </c>
      <c r="F3" s="30" t="str">
        <f>C3&amp;" "&amp;D3</f>
        <v>Alexandra Dobre</v>
      </c>
    </row>
    <row r="4" spans="1:6" x14ac:dyDescent="0.3">
      <c r="A4" s="17" t="s">
        <v>136</v>
      </c>
      <c r="C4" s="64" t="s">
        <v>145</v>
      </c>
      <c r="D4" s="64" t="s">
        <v>157</v>
      </c>
      <c r="E4" s="75" t="str">
        <f>D4&amp;","&amp;C4</f>
        <v>Costache,Andrei</v>
      </c>
      <c r="F4" s="30" t="str">
        <f>C4&amp;" "&amp;D4</f>
        <v>Andrei Costache</v>
      </c>
    </row>
    <row r="5" spans="1:6" x14ac:dyDescent="0.3">
      <c r="A5" s="17" t="s">
        <v>137</v>
      </c>
      <c r="C5" s="64" t="s">
        <v>146</v>
      </c>
      <c r="D5" s="64" t="s">
        <v>158</v>
      </c>
      <c r="E5" s="75"/>
      <c r="F5" s="30"/>
    </row>
    <row r="6" spans="1:6" x14ac:dyDescent="0.3">
      <c r="A6" s="17" t="s">
        <v>10</v>
      </c>
      <c r="C6" s="64" t="s">
        <v>147</v>
      </c>
      <c r="D6" s="64" t="s">
        <v>159</v>
      </c>
      <c r="E6" s="75"/>
      <c r="F6" s="30"/>
    </row>
    <row r="7" spans="1:6" x14ac:dyDescent="0.3">
      <c r="A7" s="17" t="s">
        <v>22</v>
      </c>
      <c r="C7" s="64" t="s">
        <v>148</v>
      </c>
      <c r="D7" s="64" t="s">
        <v>160</v>
      </c>
      <c r="E7" s="75"/>
      <c r="F7" s="30"/>
    </row>
    <row r="8" spans="1:6" x14ac:dyDescent="0.3">
      <c r="A8" s="17" t="s">
        <v>138</v>
      </c>
      <c r="C8" s="64" t="s">
        <v>149</v>
      </c>
      <c r="D8" s="64" t="s">
        <v>161</v>
      </c>
      <c r="E8" s="75"/>
      <c r="F8" s="30"/>
    </row>
    <row r="9" spans="1:6" x14ac:dyDescent="0.3">
      <c r="A9" s="17" t="s">
        <v>139</v>
      </c>
      <c r="C9" s="64" t="s">
        <v>150</v>
      </c>
      <c r="D9" s="64" t="s">
        <v>162</v>
      </c>
      <c r="E9" s="75"/>
      <c r="F9" s="30"/>
    </row>
    <row r="10" spans="1:6" ht="15" customHeight="1" x14ac:dyDescent="0.3">
      <c r="A10" s="19" t="s">
        <v>207</v>
      </c>
      <c r="C10" s="64" t="s">
        <v>151</v>
      </c>
      <c r="D10" s="64" t="s">
        <v>163</v>
      </c>
      <c r="E10" s="75"/>
      <c r="F10" s="30"/>
    </row>
    <row r="11" spans="1:6" ht="15" customHeight="1" x14ac:dyDescent="0.3">
      <c r="A11" s="19" t="s">
        <v>208</v>
      </c>
    </row>
    <row r="12" spans="1:6" ht="15" customHeight="1" x14ac:dyDescent="0.3">
      <c r="A12" s="19" t="s">
        <v>209</v>
      </c>
    </row>
    <row r="13" spans="1:6" ht="15" customHeight="1" x14ac:dyDescent="0.3">
      <c r="A13" s="19" t="s">
        <v>140</v>
      </c>
    </row>
    <row r="14" spans="1:6" x14ac:dyDescent="0.3">
      <c r="A14" s="17" t="s">
        <v>23</v>
      </c>
    </row>
    <row r="15" spans="1:6" x14ac:dyDescent="0.3">
      <c r="A15" s="17" t="s">
        <v>141</v>
      </c>
    </row>
    <row r="16" spans="1:6" x14ac:dyDescent="0.3">
      <c r="A16" s="17" t="s">
        <v>142</v>
      </c>
    </row>
    <row r="17" spans="1:4" x14ac:dyDescent="0.3">
      <c r="A17" s="17" t="s">
        <v>28</v>
      </c>
    </row>
    <row r="21" spans="1:4" x14ac:dyDescent="0.3">
      <c r="D21" s="11"/>
    </row>
    <row r="27" spans="1:4" x14ac:dyDescent="0.3">
      <c r="C27" s="102" t="s">
        <v>152</v>
      </c>
      <c r="D27" s="102"/>
    </row>
    <row r="28" spans="1:4" x14ac:dyDescent="0.3">
      <c r="C28" s="64" t="s">
        <v>118</v>
      </c>
      <c r="D28" s="83">
        <f ca="1">TODAY()</f>
        <v>43974</v>
      </c>
    </row>
    <row r="29" spans="1:4" x14ac:dyDescent="0.3">
      <c r="C29" s="64" t="s">
        <v>123</v>
      </c>
      <c r="D29" s="88">
        <f ca="1">NOW()</f>
        <v>43974.62437986111</v>
      </c>
    </row>
    <row r="31" spans="1:4" x14ac:dyDescent="0.3">
      <c r="C31" s="103" t="s">
        <v>153</v>
      </c>
      <c r="D31" s="103"/>
    </row>
    <row r="32" spans="1:4" x14ac:dyDescent="0.3">
      <c r="C32" s="64" t="str">
        <f ca="1">C28&amp;" "&amp;D28</f>
        <v>Data de azi: 43974</v>
      </c>
      <c r="D32" s="64"/>
    </row>
    <row r="33" spans="3:4" x14ac:dyDescent="0.3">
      <c r="C33" s="64" t="str">
        <f ca="1">C29&amp;" "&amp;D29</f>
        <v>Ora curentă: 43974.6243798611</v>
      </c>
      <c r="D33" s="64"/>
    </row>
    <row r="35" spans="3:4" x14ac:dyDescent="0.3">
      <c r="C35" s="104" t="s">
        <v>154</v>
      </c>
      <c r="D35" s="104"/>
    </row>
    <row r="36" spans="3:4" x14ac:dyDescent="0.3">
      <c r="C36" s="30" t="str">
        <f ca="1">C28 &amp;" "&amp; TEXT(D28,"DD.MM.YYYY")</f>
        <v>Data de azi: 23.05.2020</v>
      </c>
      <c r="D36" s="30" t="str">
        <f ca="1">C28&amp;" "&amp;TEXT(D28,"DD.MM.YYYY")</f>
        <v>Data de azi: 23.05.2020</v>
      </c>
    </row>
    <row r="37" spans="3:4" x14ac:dyDescent="0.3">
      <c r="C37" s="30" t="str">
        <f ca="1">C29&amp;" "&amp;TEXT(D29,"H:MM")</f>
        <v>Ora curentă: 14:59</v>
      </c>
      <c r="D37" s="30" t="str">
        <f ca="1">C29&amp;" "&amp;TEXT(D29,"H:MM")</f>
        <v>Ora curentă: 14:59</v>
      </c>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workbookViewId="0">
      <selection activeCell="J49" sqref="J49"/>
    </sheetView>
  </sheetViews>
  <sheetFormatPr defaultColWidth="8.77734375" defaultRowHeight="14.4" x14ac:dyDescent="0.3"/>
  <cols>
    <col min="1" max="1" width="12.6640625" customWidth="1"/>
    <col min="2" max="2" width="82.77734375" customWidth="1"/>
    <col min="3" max="3" width="17.109375" customWidth="1"/>
    <col min="4" max="4" width="26.109375" bestFit="1" customWidth="1"/>
  </cols>
  <sheetData>
    <row r="1" spans="1:6" ht="60" customHeight="1" x14ac:dyDescent="0.3">
      <c r="A1" s="17" t="s">
        <v>166</v>
      </c>
      <c r="D1" s="56"/>
    </row>
    <row r="2" spans="1:6" x14ac:dyDescent="0.3">
      <c r="A2" s="17" t="s">
        <v>167</v>
      </c>
      <c r="E2" s="20"/>
      <c r="F2" s="20"/>
    </row>
    <row r="3" spans="1:6" ht="15" customHeight="1" x14ac:dyDescent="0.3">
      <c r="A3" s="19" t="s">
        <v>202</v>
      </c>
      <c r="E3" s="20"/>
      <c r="F3" s="20"/>
    </row>
    <row r="4" spans="1:6" ht="15" customHeight="1" x14ac:dyDescent="0.3">
      <c r="A4" s="19" t="s">
        <v>168</v>
      </c>
      <c r="E4" s="20"/>
      <c r="F4" s="20"/>
    </row>
    <row r="5" spans="1:6" ht="15" customHeight="1" x14ac:dyDescent="0.3">
      <c r="A5" s="19" t="s">
        <v>203</v>
      </c>
      <c r="C5" s="61"/>
      <c r="E5" s="20"/>
      <c r="F5" s="20"/>
    </row>
    <row r="6" spans="1:6" ht="15" customHeight="1" x14ac:dyDescent="0.3">
      <c r="A6" s="19" t="s">
        <v>204</v>
      </c>
      <c r="E6" s="20"/>
      <c r="F6" s="20"/>
    </row>
    <row r="7" spans="1:6" x14ac:dyDescent="0.3">
      <c r="A7" s="17" t="s">
        <v>10</v>
      </c>
      <c r="C7" s="20"/>
      <c r="D7" s="20"/>
      <c r="E7" s="20"/>
      <c r="F7" s="20"/>
    </row>
    <row r="8" spans="1:6" x14ac:dyDescent="0.3">
      <c r="A8" s="17" t="s">
        <v>22</v>
      </c>
      <c r="C8" s="105" t="s">
        <v>166</v>
      </c>
      <c r="D8" s="105"/>
    </row>
    <row r="9" spans="1:6" x14ac:dyDescent="0.3">
      <c r="A9" s="17" t="s">
        <v>169</v>
      </c>
      <c r="C9" s="77" t="s">
        <v>177</v>
      </c>
      <c r="D9" s="28" t="b">
        <f>IF(C9="Măr",TRUE,FALSE)</f>
        <v>1</v>
      </c>
    </row>
    <row r="10" spans="1:6" ht="16.8" x14ac:dyDescent="0.4">
      <c r="A10" s="17" t="s">
        <v>170</v>
      </c>
      <c r="C10" s="77" t="s">
        <v>178</v>
      </c>
      <c r="D10" s="101" t="b">
        <f>IF(C10="Măr",TRUE,FALSE)</f>
        <v>0</v>
      </c>
    </row>
    <row r="11" spans="1:6" ht="15" customHeight="1" thickBot="1" x14ac:dyDescent="0.35">
      <c r="A11" s="19" t="s">
        <v>205</v>
      </c>
      <c r="C11" s="20"/>
      <c r="D11" s="20"/>
    </row>
    <row r="12" spans="1:6" ht="15" customHeight="1" thickTop="1" thickBot="1" x14ac:dyDescent="0.35">
      <c r="A12" s="19" t="s">
        <v>206</v>
      </c>
      <c r="C12" s="29">
        <v>50</v>
      </c>
      <c r="D12" s="28" t="str">
        <f>IF(C12&lt;100,"Mai mic decât 100","Mai mare sau egal cu 100")</f>
        <v>Mai mic decât 100</v>
      </c>
    </row>
    <row r="13" spans="1:6" ht="15" customHeight="1" thickTop="1" x14ac:dyDescent="0.3">
      <c r="A13" s="19" t="s">
        <v>171</v>
      </c>
    </row>
    <row r="14" spans="1:6" x14ac:dyDescent="0.3">
      <c r="A14" s="17" t="s">
        <v>172</v>
      </c>
    </row>
    <row r="15" spans="1:6" ht="15" customHeight="1" x14ac:dyDescent="0.3">
      <c r="A15" s="19" t="s">
        <v>173</v>
      </c>
    </row>
    <row r="16" spans="1:6" x14ac:dyDescent="0.3">
      <c r="A16" s="17" t="s">
        <v>21</v>
      </c>
    </row>
    <row r="17" spans="1:6" x14ac:dyDescent="0.3">
      <c r="A17" s="17" t="s">
        <v>22</v>
      </c>
    </row>
    <row r="18" spans="1:6" x14ac:dyDescent="0.3">
      <c r="A18" s="17" t="s">
        <v>23</v>
      </c>
      <c r="C18" s="11"/>
    </row>
    <row r="19" spans="1:6" x14ac:dyDescent="0.3">
      <c r="A19" s="17" t="s">
        <v>174</v>
      </c>
    </row>
    <row r="20" spans="1:6" x14ac:dyDescent="0.3">
      <c r="A20" s="17" t="s">
        <v>175</v>
      </c>
    </row>
    <row r="21" spans="1:6" x14ac:dyDescent="0.3">
      <c r="A21" s="17" t="s">
        <v>176</v>
      </c>
    </row>
    <row r="22" spans="1:6" x14ac:dyDescent="0.3">
      <c r="A22" s="17" t="s">
        <v>28</v>
      </c>
    </row>
    <row r="26" spans="1:6" ht="15" thickBot="1" x14ac:dyDescent="0.35"/>
    <row r="27" spans="1:6" ht="15" thickBot="1" x14ac:dyDescent="0.35">
      <c r="C27" s="37" t="s">
        <v>59</v>
      </c>
      <c r="D27" s="38" t="s">
        <v>181</v>
      </c>
      <c r="E27" s="38" t="s">
        <v>186</v>
      </c>
      <c r="F27" s="38" t="s">
        <v>185</v>
      </c>
    </row>
    <row r="28" spans="1:6" x14ac:dyDescent="0.3">
      <c r="C28" s="39" t="s">
        <v>179</v>
      </c>
      <c r="D28" s="39">
        <v>2</v>
      </c>
      <c r="E28" s="91">
        <v>9.7607115856835538</v>
      </c>
      <c r="F28" s="91">
        <f>'Instrucțiunile IF'!$E$28:$E$29*'Instrucțiunile IF'!$D$28:$D$29</f>
        <v>19.521423171367108</v>
      </c>
    </row>
    <row r="29" spans="1:6" ht="15" thickBot="1" x14ac:dyDescent="0.35">
      <c r="C29" s="31" t="s">
        <v>180</v>
      </c>
      <c r="D29" s="31">
        <v>3</v>
      </c>
      <c r="E29" s="92">
        <v>3.4189202461080024</v>
      </c>
      <c r="F29" s="92">
        <f>'Instrucțiunile IF'!$E$28:$E$29*'Instrucțiunile IF'!$D$28:$D$29</f>
        <v>10.256760738324008</v>
      </c>
    </row>
    <row r="30" spans="1:6" x14ac:dyDescent="0.3">
      <c r="C30" s="20"/>
      <c r="D30" s="20"/>
      <c r="E30" s="20"/>
      <c r="F30" s="20"/>
    </row>
    <row r="31" spans="1:6" x14ac:dyDescent="0.3">
      <c r="C31" s="20"/>
      <c r="D31" s="20" t="s">
        <v>182</v>
      </c>
      <c r="E31" s="93">
        <f>SUM('Instrucțiunile IF'!$E$28:$E$29)</f>
        <v>13.179631831791557</v>
      </c>
      <c r="F31" s="93">
        <f>SUM('Instrucțiunile IF'!F28:F29)</f>
        <v>29.778183909691116</v>
      </c>
    </row>
    <row r="32" spans="1:6" ht="15" thickBot="1" x14ac:dyDescent="0.35">
      <c r="C32" s="20"/>
      <c r="D32" s="20"/>
      <c r="E32" s="20"/>
      <c r="F32" s="20"/>
    </row>
    <row r="33" spans="3:6" ht="15.6" thickTop="1" thickBot="1" x14ac:dyDescent="0.35">
      <c r="C33" s="20"/>
      <c r="D33" s="20" t="s">
        <v>183</v>
      </c>
      <c r="E33" s="29" t="s">
        <v>187</v>
      </c>
      <c r="F33" s="94">
        <f>IF(E33="Da",F31*ImpozitVânzări,0)</f>
        <v>2.456700172549517</v>
      </c>
    </row>
    <row r="34" spans="3:6" ht="15.6" thickTop="1" thickBot="1" x14ac:dyDescent="0.35">
      <c r="C34" s="20"/>
      <c r="D34" s="20"/>
      <c r="E34" s="20"/>
      <c r="F34" s="20"/>
    </row>
    <row r="35" spans="3:6" ht="15.6" thickTop="1" thickBot="1" x14ac:dyDescent="0.35">
      <c r="C35" s="20"/>
      <c r="D35" s="20" t="s">
        <v>184</v>
      </c>
      <c r="E35" s="29" t="s">
        <v>187</v>
      </c>
      <c r="F35" s="94">
        <f>IF(E35="Da",SUM(D28:D29)*1.25,0)</f>
        <v>6.25</v>
      </c>
    </row>
    <row r="36" spans="3:6" ht="15" thickTop="1" x14ac:dyDescent="0.3"/>
    <row r="37" spans="3:6" x14ac:dyDescent="0.3">
      <c r="D37" s="20" t="s">
        <v>185</v>
      </c>
      <c r="E37" s="20"/>
      <c r="F37" s="93">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zoomScaleNormal="100" workbookViewId="0"/>
  </sheetViews>
  <sheetFormatPr defaultColWidth="8.77734375" defaultRowHeight="15" customHeight="1" x14ac:dyDescent="0.3"/>
  <cols>
    <col min="1" max="1" width="8.77734375" style="8"/>
    <col min="2" max="2" width="95.109375" style="21" customWidth="1"/>
    <col min="3" max="16384" width="8.77734375" style="21"/>
  </cols>
  <sheetData>
    <row r="1" spans="1:2" ht="60" customHeight="1" x14ac:dyDescent="0.3">
      <c r="A1" s="8" t="s">
        <v>188</v>
      </c>
    </row>
    <row r="2" spans="1:2" s="22" customFormat="1" ht="15" customHeight="1" x14ac:dyDescent="0.45">
      <c r="A2" s="8" t="s">
        <v>189</v>
      </c>
      <c r="B2" s="21"/>
    </row>
    <row r="3" spans="1:2" s="22" customFormat="1" ht="15" customHeight="1" x14ac:dyDescent="0.45">
      <c r="A3" s="8" t="s">
        <v>190</v>
      </c>
      <c r="B3" s="21"/>
    </row>
    <row r="4" spans="1:2" s="23" customFormat="1" ht="15" customHeight="1" x14ac:dyDescent="0.3">
      <c r="A4" s="8" t="s">
        <v>191</v>
      </c>
      <c r="B4" s="21"/>
    </row>
    <row r="5" spans="1:2" s="23" customFormat="1" ht="15" customHeight="1" x14ac:dyDescent="0.3">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2020-05-24T02:59:40Z</dcterms:modified>
  <cp:category/>
  <cp:contentStatus/>
</cp:coreProperties>
</file>